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Objects="placeholders"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8_{8DAA8B23-1903-44C2-BC83-3F1422A6BE38}" xr6:coauthVersionLast="46" xr6:coauthVersionMax="46" xr10:uidLastSave="{00000000-0000-0000-0000-000000000000}"/>
  <bookViews>
    <workbookView xWindow="-110" yWindow="-110" windowWidth="19420" windowHeight="10420" tabRatio="864" firstSheet="6" activeTab="9"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 Z" sheetId="2" state="hidden" r:id="rId6"/>
    <sheet name="Elements" sheetId="6" r:id="rId7"/>
    <sheet name="Dom Fee Analysis" sheetId="9" r:id="rId8"/>
    <sheet name="Mileage Rates" sheetId="7" state="hidden" r:id="rId9"/>
    <sheet name="Hosp Med Pay Grades" sheetId="11" r:id="rId10"/>
    <sheet name="Comm Med Pay Grades" sheetId="10" r:id="rId11"/>
    <sheet name="Com Dent Pay Grades" sheetId="13" r:id="rId12"/>
    <sheet name="Consultant Pay Grades" sheetId="3" r:id="rId13"/>
    <sheet name="Sheet1" sheetId="14" state="hidden" r:id="rId14"/>
  </sheets>
  <definedNames>
    <definedName name="_xlnm._FilterDatabase" localSheetId="6" hidden="1">Elements!$A$1:$T$1295</definedName>
    <definedName name="_xlnm._FilterDatabase" localSheetId="2" hidden="1">'Pay Scale K'!$A$2:$N$79</definedName>
    <definedName name="_xlnm._FilterDatabase" localSheetId="3" hidden="1">'Pay Scale L'!$A$2:$Q$58</definedName>
    <definedName name="_xlnm._FilterDatabase" localSheetId="4" hidden="1">'Pay scale M'!$A$1:$L$162</definedName>
    <definedName name="_xlnm._FilterDatabase" localSheetId="5" hidden="1">'Pay scale Z'!$A$1:$H$11</definedName>
    <definedName name="_xlnm.Print_Area" localSheetId="0">'MD Rates'!#REF!</definedName>
    <definedName name="_xlnm.Print_Titles" localSheetId="6">Elements!$1:$1</definedName>
    <definedName name="Three" localSheetId="0">'MD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56" i="6" l="1"/>
  <c r="L947" i="6"/>
  <c r="L931" i="6"/>
  <c r="L930" i="6"/>
  <c r="C20" i="3"/>
  <c r="P895" i="6"/>
  <c r="O895" i="6" s="1"/>
  <c r="P894" i="6"/>
  <c r="O894" i="6" s="1"/>
  <c r="P893" i="6"/>
  <c r="O893" i="6" s="1"/>
  <c r="P892" i="6"/>
  <c r="O892" i="6" s="1"/>
  <c r="P891" i="6"/>
  <c r="O891" i="6" s="1"/>
  <c r="P890" i="6"/>
  <c r="O890" i="6" s="1"/>
  <c r="P889" i="6"/>
  <c r="O889" i="6" s="1"/>
  <c r="P888" i="6"/>
  <c r="O888" i="6" s="1"/>
  <c r="P887" i="6"/>
  <c r="O887" i="6" s="1"/>
  <c r="P886" i="6"/>
  <c r="O886" i="6" s="1"/>
  <c r="P885" i="6"/>
  <c r="O885" i="6" s="1"/>
  <c r="P884" i="6"/>
  <c r="O884" i="6" s="1"/>
  <c r="D121" i="1" l="1"/>
  <c r="J77" i="11" s="1"/>
  <c r="D117" i="1"/>
  <c r="F117" i="1" s="1"/>
  <c r="E117" i="1" s="1"/>
  <c r="D116" i="1"/>
  <c r="F116" i="1" s="1"/>
  <c r="E116" i="1" s="1"/>
  <c r="D115" i="1"/>
  <c r="G77" i="11" s="1"/>
  <c r="D106" i="1"/>
  <c r="F106" i="1" s="1"/>
  <c r="E106" i="1" s="1"/>
  <c r="D105" i="1"/>
  <c r="F105" i="1" s="1"/>
  <c r="E105" i="1" s="1"/>
  <c r="D104" i="1"/>
  <c r="F104" i="1" s="1"/>
  <c r="E104" i="1" s="1"/>
  <c r="D93" i="1"/>
  <c r="F93" i="1" s="1"/>
  <c r="E93" i="1" s="1"/>
  <c r="D92" i="1"/>
  <c r="F92" i="1" s="1"/>
  <c r="E92" i="1" s="1"/>
  <c r="D87" i="1"/>
  <c r="F87" i="1" s="1"/>
  <c r="E87" i="1" s="1"/>
  <c r="D86" i="1"/>
  <c r="F86" i="1" s="1"/>
  <c r="E86" i="1" s="1"/>
  <c r="D85" i="1"/>
  <c r="F85" i="1" s="1"/>
  <c r="E85" i="1" s="1"/>
  <c r="D72" i="1"/>
  <c r="F72" i="1" s="1"/>
  <c r="E72" i="1" s="1"/>
  <c r="D66" i="1"/>
  <c r="F66" i="1" s="1"/>
  <c r="E66" i="1" s="1"/>
  <c r="D65" i="1"/>
  <c r="F65" i="1" s="1"/>
  <c r="E65" i="1" s="1"/>
  <c r="D55" i="1"/>
  <c r="F55" i="1" s="1"/>
  <c r="E55" i="1" s="1"/>
  <c r="D43" i="1"/>
  <c r="F43" i="1" s="1"/>
  <c r="E43" i="1" s="1"/>
  <c r="D42" i="1"/>
  <c r="F42" i="1" s="1"/>
  <c r="E42" i="1" s="1"/>
  <c r="D147" i="1"/>
  <c r="F147" i="1" s="1"/>
  <c r="E147" i="1" s="1"/>
  <c r="D138" i="1"/>
  <c r="F138" i="1" s="1"/>
  <c r="E138" i="1" s="1"/>
  <c r="D137" i="1"/>
  <c r="F137" i="1" s="1"/>
  <c r="E137" i="1" s="1"/>
  <c r="D136" i="1"/>
  <c r="F136" i="1" s="1"/>
  <c r="E136" i="1" s="1"/>
  <c r="D127" i="1"/>
  <c r="F127" i="1" s="1"/>
  <c r="E127" i="1" s="1"/>
  <c r="D126" i="1"/>
  <c r="F126" i="1" s="1"/>
  <c r="E126" i="1" s="1"/>
  <c r="D125" i="1"/>
  <c r="F125" i="1" s="1"/>
  <c r="E125" i="1" s="1"/>
  <c r="L686" i="6"/>
  <c r="L685" i="6"/>
  <c r="D57" i="1"/>
  <c r="D54" i="1"/>
  <c r="D50" i="1"/>
  <c r="D40" i="1"/>
  <c r="D29" i="1"/>
  <c r="D25" i="1"/>
  <c r="E191" i="11" s="1"/>
  <c r="I69" i="11" l="1"/>
  <c r="D77" i="11"/>
  <c r="F121" i="1"/>
  <c r="E121" i="1" s="1"/>
  <c r="C74" i="11"/>
  <c r="F115" i="1"/>
  <c r="E115" i="1" s="1"/>
  <c r="C69" i="11"/>
  <c r="G69" i="11"/>
  <c r="D74" i="11"/>
  <c r="H74" i="11"/>
  <c r="L74" i="11"/>
  <c r="F77" i="11"/>
  <c r="E69" i="11"/>
  <c r="F74" i="11"/>
  <c r="J74" i="11"/>
  <c r="H77" i="11"/>
  <c r="F69" i="11"/>
  <c r="G74" i="11"/>
  <c r="K74" i="11"/>
  <c r="E77" i="11"/>
  <c r="I77" i="11"/>
  <c r="D69" i="11"/>
  <c r="H69" i="11"/>
  <c r="E74" i="11"/>
  <c r="I74" i="11"/>
  <c r="C77" i="11"/>
  <c r="F207" i="11"/>
  <c r="D19" i="1"/>
  <c r="D15" i="1"/>
  <c r="D44" i="1"/>
  <c r="D35" i="1"/>
  <c r="D27" i="12" l="1"/>
  <c r="D26" i="12"/>
  <c r="D23" i="12"/>
  <c r="D22" i="12"/>
  <c r="D17" i="12"/>
  <c r="D35" i="5"/>
  <c r="D33" i="5"/>
  <c r="D31" i="5"/>
  <c r="D29" i="5"/>
  <c r="D26" i="5"/>
  <c r="D20" i="5"/>
  <c r="D17" i="5"/>
  <c r="D15" i="5"/>
  <c r="I365" i="4" l="1"/>
  <c r="G365" i="4"/>
  <c r="L845" i="6" l="1"/>
  <c r="D21" i="12" l="1"/>
  <c r="D6" i="12"/>
  <c r="D4" i="12"/>
  <c r="D24" i="5"/>
  <c r="D7" i="5"/>
  <c r="D7" i="10" s="1"/>
  <c r="D23" i="10" s="1"/>
  <c r="D5" i="5"/>
  <c r="C7" i="10" s="1"/>
  <c r="C23" i="10" s="1"/>
  <c r="D20" i="1"/>
  <c r="F20" i="1" s="1"/>
  <c r="E20" i="1" s="1"/>
  <c r="D14" i="1"/>
  <c r="F14" i="1" s="1"/>
  <c r="E14" i="1" s="1"/>
  <c r="D11" i="1"/>
  <c r="L805" i="6"/>
  <c r="P805" i="6" s="1"/>
  <c r="O805" i="6" s="1"/>
  <c r="L804" i="6"/>
  <c r="L803" i="6"/>
  <c r="L828" i="6" s="1"/>
  <c r="L802" i="6"/>
  <c r="L833" i="6" s="1"/>
  <c r="L801" i="6"/>
  <c r="L800" i="6"/>
  <c r="L831" i="6" s="1"/>
  <c r="D61" i="1"/>
  <c r="F61" i="1" s="1"/>
  <c r="E61" i="1" s="1"/>
  <c r="E332" i="11"/>
  <c r="D22" i="1"/>
  <c r="F183" i="11" s="1"/>
  <c r="F229" i="11" s="1"/>
  <c r="F278" i="11" s="1"/>
  <c r="D27" i="1"/>
  <c r="G183" i="11" s="1"/>
  <c r="G229" i="11" s="1"/>
  <c r="G278" i="11" s="1"/>
  <c r="D13" i="1"/>
  <c r="D314" i="11" s="1"/>
  <c r="D24" i="1"/>
  <c r="D31" i="1"/>
  <c r="D126" i="11" s="1"/>
  <c r="D155" i="1"/>
  <c r="J50" i="11" s="1"/>
  <c r="D149" i="1"/>
  <c r="D118" i="1"/>
  <c r="F118" i="1"/>
  <c r="E118" i="1" s="1"/>
  <c r="D16" i="12"/>
  <c r="G29" i="13" s="1"/>
  <c r="G45" i="13" s="1"/>
  <c r="D17" i="1"/>
  <c r="F17" i="1" s="1"/>
  <c r="E17" i="1" s="1"/>
  <c r="D10" i="1"/>
  <c r="C314" i="11" s="1"/>
  <c r="L949" i="6"/>
  <c r="L951" i="6" s="1"/>
  <c r="L948" i="6"/>
  <c r="P948" i="6" s="1"/>
  <c r="O948" i="6" s="1"/>
  <c r="L687" i="6"/>
  <c r="P687" i="6" s="1"/>
  <c r="O687" i="6" s="1"/>
  <c r="L249" i="6"/>
  <c r="L254" i="6"/>
  <c r="L264" i="6"/>
  <c r="P264" i="6" s="1"/>
  <c r="O264" i="6" s="1"/>
  <c r="L265" i="6"/>
  <c r="P265" i="6" s="1"/>
  <c r="O265" i="6" s="1"/>
  <c r="L266" i="6"/>
  <c r="F1" i="3"/>
  <c r="P1293" i="6"/>
  <c r="O1293" i="6" s="1"/>
  <c r="P1292" i="6"/>
  <c r="O1292" i="6" s="1"/>
  <c r="L723" i="6"/>
  <c r="P723" i="6" s="1"/>
  <c r="O723" i="6" s="1"/>
  <c r="L722" i="6"/>
  <c r="P722" i="6" s="1"/>
  <c r="O722" i="6" s="1"/>
  <c r="L721" i="6"/>
  <c r="L730" i="6" s="1"/>
  <c r="D68" i="1"/>
  <c r="D7" i="2"/>
  <c r="F7" i="2" s="1"/>
  <c r="F58" i="4"/>
  <c r="F57" i="4"/>
  <c r="F56" i="4"/>
  <c r="D67" i="5" s="1"/>
  <c r="F67" i="5" s="1"/>
  <c r="E67" i="5" s="1"/>
  <c r="E58" i="4"/>
  <c r="E57" i="4"/>
  <c r="E56" i="4"/>
  <c r="D58" i="4"/>
  <c r="D57" i="4"/>
  <c r="D56" i="4"/>
  <c r="E55" i="4"/>
  <c r="D74" i="5" s="1"/>
  <c r="F74" i="5" s="1"/>
  <c r="E74" i="5" s="1"/>
  <c r="D55" i="4"/>
  <c r="D33" i="1"/>
  <c r="H183" i="11" s="1"/>
  <c r="H229" i="11" s="1"/>
  <c r="H278" i="11" s="1"/>
  <c r="D7" i="1"/>
  <c r="D151" i="11" s="1"/>
  <c r="D159" i="11" s="1"/>
  <c r="C163" i="11" s="1"/>
  <c r="C171" i="11" s="1"/>
  <c r="D119" i="1"/>
  <c r="D31" i="11" s="1"/>
  <c r="D141" i="1"/>
  <c r="F141" i="1" s="1"/>
  <c r="E141" i="1" s="1"/>
  <c r="D135" i="1"/>
  <c r="F31" i="11" s="1"/>
  <c r="D124" i="1"/>
  <c r="D102" i="1"/>
  <c r="F102" i="1" s="1"/>
  <c r="E102" i="1" s="1"/>
  <c r="B68" i="4"/>
  <c r="B69" i="4"/>
  <c r="B70" i="4"/>
  <c r="B71" i="4"/>
  <c r="B72" i="4"/>
  <c r="B73" i="4"/>
  <c r="B74" i="4"/>
  <c r="A3" i="3"/>
  <c r="A2" i="13"/>
  <c r="A2" i="10"/>
  <c r="A2" i="11"/>
  <c r="D103" i="1"/>
  <c r="F103" i="1" s="1"/>
  <c r="E103" i="1" s="1"/>
  <c r="D53" i="5"/>
  <c r="F53" i="5" s="1"/>
  <c r="E53" i="5" s="1"/>
  <c r="D51" i="5"/>
  <c r="D49" i="5"/>
  <c r="E51" i="10" s="1"/>
  <c r="D48" i="5"/>
  <c r="D51" i="10" s="1"/>
  <c r="D43" i="5"/>
  <c r="L944" i="6"/>
  <c r="P944" i="6" s="1"/>
  <c r="O944" i="6" s="1"/>
  <c r="L857" i="6"/>
  <c r="P857" i="6" s="1"/>
  <c r="O857" i="6" s="1"/>
  <c r="L856" i="6"/>
  <c r="P856" i="6" s="1"/>
  <c r="O856" i="6" s="1"/>
  <c r="L838" i="6"/>
  <c r="P838" i="6" s="1"/>
  <c r="O838" i="6" s="1"/>
  <c r="L836" i="6"/>
  <c r="P836" i="6" s="1"/>
  <c r="O836" i="6" s="1"/>
  <c r="L835" i="6"/>
  <c r="P835" i="6" s="1"/>
  <c r="O835" i="6" s="1"/>
  <c r="L834" i="6"/>
  <c r="P834" i="6" s="1"/>
  <c r="O834" i="6" s="1"/>
  <c r="L825" i="6"/>
  <c r="P825" i="6" s="1"/>
  <c r="O825" i="6" s="1"/>
  <c r="L824" i="6"/>
  <c r="P824" i="6" s="1"/>
  <c r="O824" i="6" s="1"/>
  <c r="L814" i="6"/>
  <c r="P814" i="6" s="1"/>
  <c r="O814" i="6" s="1"/>
  <c r="L813" i="6"/>
  <c r="P813" i="6" s="1"/>
  <c r="O813" i="6" s="1"/>
  <c r="L812" i="6"/>
  <c r="P812" i="6" s="1"/>
  <c r="O812" i="6" s="1"/>
  <c r="L811" i="6"/>
  <c r="P811" i="6" s="1"/>
  <c r="O811" i="6" s="1"/>
  <c r="L810" i="6"/>
  <c r="P810" i="6" s="1"/>
  <c r="O810" i="6" s="1"/>
  <c r="L809" i="6"/>
  <c r="P809" i="6" s="1"/>
  <c r="O809" i="6" s="1"/>
  <c r="L808" i="6"/>
  <c r="P808" i="6" s="1"/>
  <c r="O808" i="6" s="1"/>
  <c r="L807" i="6"/>
  <c r="P807" i="6" s="1"/>
  <c r="O807" i="6" s="1"/>
  <c r="L806" i="6"/>
  <c r="P806" i="6" s="1"/>
  <c r="O806" i="6" s="1"/>
  <c r="L799" i="6"/>
  <c r="L827" i="6" s="1"/>
  <c r="L798" i="6"/>
  <c r="L826" i="6" s="1"/>
  <c r="L797" i="6"/>
  <c r="P797" i="6" s="1"/>
  <c r="O797" i="6" s="1"/>
  <c r="L796" i="6"/>
  <c r="P796" i="6" s="1"/>
  <c r="O796" i="6" s="1"/>
  <c r="L795" i="6"/>
  <c r="P795" i="6" s="1"/>
  <c r="O795" i="6" s="1"/>
  <c r="L794" i="6"/>
  <c r="P794" i="6" s="1"/>
  <c r="O794" i="6" s="1"/>
  <c r="L793" i="6"/>
  <c r="L792" i="6"/>
  <c r="L820" i="6" s="1"/>
  <c r="L791" i="6"/>
  <c r="P791" i="6" s="1"/>
  <c r="O791" i="6" s="1"/>
  <c r="L790" i="6"/>
  <c r="L818" i="6" s="1"/>
  <c r="L786" i="6"/>
  <c r="P786" i="6" s="1"/>
  <c r="O786" i="6" s="1"/>
  <c r="L785" i="6"/>
  <c r="P785" i="6" s="1"/>
  <c r="O785" i="6" s="1"/>
  <c r="L784" i="6"/>
  <c r="P784" i="6" s="1"/>
  <c r="O784" i="6" s="1"/>
  <c r="L783" i="6"/>
  <c r="P783" i="6" s="1"/>
  <c r="O783" i="6" s="1"/>
  <c r="L782" i="6"/>
  <c r="P782" i="6" s="1"/>
  <c r="O782" i="6" s="1"/>
  <c r="L781" i="6"/>
  <c r="P781" i="6" s="1"/>
  <c r="O781" i="6" s="1"/>
  <c r="L780" i="6"/>
  <c r="P780" i="6" s="1"/>
  <c r="O780" i="6" s="1"/>
  <c r="L779" i="6"/>
  <c r="L788" i="6" s="1"/>
  <c r="L778" i="6"/>
  <c r="L787" i="6" s="1"/>
  <c r="B10" i="9"/>
  <c r="B9" i="9"/>
  <c r="B8" i="9"/>
  <c r="E13" i="9" s="1"/>
  <c r="B7" i="9"/>
  <c r="D26" i="9" s="1"/>
  <c r="L280" i="6" s="1"/>
  <c r="B6" i="9"/>
  <c r="D25" i="9" s="1"/>
  <c r="L271" i="6" s="1"/>
  <c r="B5" i="9"/>
  <c r="D10" i="9" s="1"/>
  <c r="L275" i="6" s="1"/>
  <c r="B4" i="9"/>
  <c r="B3" i="9"/>
  <c r="D3" i="9" s="1"/>
  <c r="L267" i="6" s="1"/>
  <c r="L663" i="6"/>
  <c r="L667" i="6" s="1"/>
  <c r="L1294" i="6"/>
  <c r="L172" i="6"/>
  <c r="P172" i="6" s="1"/>
  <c r="O172" i="6" s="1"/>
  <c r="L184" i="6"/>
  <c r="P184" i="6" s="1"/>
  <c r="O184" i="6" s="1"/>
  <c r="L182" i="6"/>
  <c r="P182" i="6" s="1"/>
  <c r="O182" i="6" s="1"/>
  <c r="L171" i="6"/>
  <c r="P171" i="6" s="1"/>
  <c r="O171" i="6" s="1"/>
  <c r="L170" i="6"/>
  <c r="P170" i="6" s="1"/>
  <c r="O170" i="6" s="1"/>
  <c r="L664" i="6"/>
  <c r="L3" i="6"/>
  <c r="L5" i="6" s="1"/>
  <c r="L2" i="6"/>
  <c r="D59" i="1"/>
  <c r="F59" i="1" s="1"/>
  <c r="E59" i="1" s="1"/>
  <c r="L905" i="6"/>
  <c r="L917" i="6" s="1"/>
  <c r="L204" i="6"/>
  <c r="L212" i="6" s="1"/>
  <c r="L202" i="6"/>
  <c r="P202" i="6" s="1"/>
  <c r="O202" i="6" s="1"/>
  <c r="L197" i="6"/>
  <c r="L205" i="6" s="1"/>
  <c r="L196" i="6"/>
  <c r="P196" i="6" s="1"/>
  <c r="O196" i="6" s="1"/>
  <c r="L195" i="6"/>
  <c r="P195" i="6" s="1"/>
  <c r="O195" i="6" s="1"/>
  <c r="L194" i="6"/>
  <c r="P194" i="6" s="1"/>
  <c r="O194" i="6" s="1"/>
  <c r="L186" i="6"/>
  <c r="P186" i="6" s="1"/>
  <c r="O186" i="6" s="1"/>
  <c r="L185" i="6"/>
  <c r="P185" i="6" s="1"/>
  <c r="O185" i="6" s="1"/>
  <c r="P183" i="6"/>
  <c r="O183" i="6" s="1"/>
  <c r="L148" i="6"/>
  <c r="P148" i="6" s="1"/>
  <c r="O148" i="6" s="1"/>
  <c r="L215" i="6"/>
  <c r="L218" i="6" s="1"/>
  <c r="L214" i="6"/>
  <c r="L213" i="6"/>
  <c r="L225" i="6" s="1"/>
  <c r="G464" i="4"/>
  <c r="G463" i="4"/>
  <c r="G462" i="4"/>
  <c r="L959" i="6"/>
  <c r="P959" i="6" s="1"/>
  <c r="O959" i="6" s="1"/>
  <c r="L958" i="6"/>
  <c r="P958" i="6" s="1"/>
  <c r="O958" i="6" s="1"/>
  <c r="P898" i="6"/>
  <c r="O898" i="6" s="1"/>
  <c r="L902" i="6"/>
  <c r="M10" i="6"/>
  <c r="M11" i="6" s="1"/>
  <c r="M12" i="6" s="1"/>
  <c r="M13" i="6" s="1"/>
  <c r="M14" i="6" s="1"/>
  <c r="M15" i="6" s="1"/>
  <c r="M16" i="6" s="1"/>
  <c r="M17" i="6" s="1"/>
  <c r="D45" i="1"/>
  <c r="D6" i="11" s="1"/>
  <c r="D162" i="1"/>
  <c r="J18" i="11" s="1"/>
  <c r="D161" i="1"/>
  <c r="I18" i="11" s="1"/>
  <c r="D160" i="1"/>
  <c r="F160" i="1" s="1"/>
  <c r="E160" i="1" s="1"/>
  <c r="D159" i="1"/>
  <c r="F159" i="1" s="1"/>
  <c r="E159" i="1" s="1"/>
  <c r="D158" i="1"/>
  <c r="F158" i="1" s="1"/>
  <c r="E158" i="1" s="1"/>
  <c r="D157" i="1"/>
  <c r="F157" i="1" s="1"/>
  <c r="E157" i="1" s="1"/>
  <c r="D154" i="1"/>
  <c r="F154" i="1" s="1"/>
  <c r="E154" i="1" s="1"/>
  <c r="D150" i="1"/>
  <c r="F150" i="1" s="1"/>
  <c r="E150" i="1" s="1"/>
  <c r="F9" i="1"/>
  <c r="E9" i="1" s="1"/>
  <c r="D7" i="12"/>
  <c r="C17" i="13" s="1"/>
  <c r="D48" i="12"/>
  <c r="F48" i="12" s="1"/>
  <c r="E48" i="12" s="1"/>
  <c r="D25" i="12"/>
  <c r="J37" i="13" s="1"/>
  <c r="J49" i="13" s="1"/>
  <c r="D15" i="12"/>
  <c r="F15" i="12" s="1"/>
  <c r="E15" i="12" s="1"/>
  <c r="D13" i="12"/>
  <c r="D57" i="12"/>
  <c r="F57" i="12" s="1"/>
  <c r="E57" i="12" s="1"/>
  <c r="D56" i="12"/>
  <c r="D55" i="12"/>
  <c r="H25" i="13" s="1"/>
  <c r="D54" i="12"/>
  <c r="D53" i="12"/>
  <c r="F53" i="12" s="1"/>
  <c r="E53" i="12" s="1"/>
  <c r="D52" i="12"/>
  <c r="D50" i="12"/>
  <c r="C25" i="13" s="1"/>
  <c r="D49" i="12"/>
  <c r="F49" i="12" s="1"/>
  <c r="E49" i="12" s="1"/>
  <c r="D51" i="12"/>
  <c r="F51" i="12" s="1"/>
  <c r="E51" i="12" s="1"/>
  <c r="D76" i="5"/>
  <c r="F76" i="5" s="1"/>
  <c r="E76" i="5" s="1"/>
  <c r="D75" i="5"/>
  <c r="I47" i="10" s="1"/>
  <c r="D73" i="5"/>
  <c r="F73" i="5" s="1"/>
  <c r="E73" i="5" s="1"/>
  <c r="D69" i="5"/>
  <c r="F69" i="5" s="1"/>
  <c r="E69" i="5" s="1"/>
  <c r="D66" i="5"/>
  <c r="F66" i="5" s="1"/>
  <c r="E66" i="5" s="1"/>
  <c r="D64" i="5"/>
  <c r="F64" i="5" s="1"/>
  <c r="E64" i="5" s="1"/>
  <c r="D61" i="5"/>
  <c r="D56" i="5"/>
  <c r="C47" i="10" s="1"/>
  <c r="D59" i="5"/>
  <c r="D58" i="5"/>
  <c r="F58" i="5" s="1"/>
  <c r="E58" i="5" s="1"/>
  <c r="D60" i="5"/>
  <c r="C111" i="10" s="1"/>
  <c r="D57" i="5"/>
  <c r="F57" i="5" s="1"/>
  <c r="E57" i="5" s="1"/>
  <c r="F77" i="1"/>
  <c r="E77" i="1" s="1"/>
  <c r="F46" i="1"/>
  <c r="E46" i="1" s="1"/>
  <c r="F30" i="1"/>
  <c r="E30" i="1" s="1"/>
  <c r="F18" i="1"/>
  <c r="E18" i="1" s="1"/>
  <c r="F53" i="1"/>
  <c r="E53" i="1" s="1"/>
  <c r="F28" i="1"/>
  <c r="E28" i="1" s="1"/>
  <c r="F12" i="1"/>
  <c r="E12" i="1" s="1"/>
  <c r="P1291" i="6"/>
  <c r="O1291" i="6" s="1"/>
  <c r="P1290" i="6"/>
  <c r="P1289" i="6"/>
  <c r="O1289" i="6" s="1"/>
  <c r="P1288" i="6"/>
  <c r="P1287" i="6"/>
  <c r="O1287" i="6" s="1"/>
  <c r="P1286" i="6"/>
  <c r="P1285" i="6"/>
  <c r="O1285" i="6" s="1"/>
  <c r="P1284" i="6"/>
  <c r="P1283" i="6"/>
  <c r="O1283" i="6" s="1"/>
  <c r="P1282" i="6"/>
  <c r="P1281" i="6"/>
  <c r="O1281" i="6" s="1"/>
  <c r="P1280" i="6"/>
  <c r="P1279" i="6"/>
  <c r="O1279" i="6" s="1"/>
  <c r="P1278" i="6"/>
  <c r="P1277" i="6"/>
  <c r="O1277" i="6" s="1"/>
  <c r="P1276" i="6"/>
  <c r="P1275" i="6"/>
  <c r="O1275" i="6" s="1"/>
  <c r="P1274" i="6"/>
  <c r="P1273" i="6"/>
  <c r="O1273" i="6" s="1"/>
  <c r="P1272" i="6"/>
  <c r="P1271" i="6"/>
  <c r="O1271" i="6" s="1"/>
  <c r="P1270" i="6"/>
  <c r="P1269" i="6"/>
  <c r="O1269" i="6" s="1"/>
  <c r="P1268" i="6"/>
  <c r="P1267" i="6"/>
  <c r="O1267" i="6" s="1"/>
  <c r="P1266" i="6"/>
  <c r="P1265" i="6"/>
  <c r="O1265" i="6" s="1"/>
  <c r="P1264" i="6"/>
  <c r="P1263" i="6"/>
  <c r="O1263" i="6" s="1"/>
  <c r="P1262" i="6"/>
  <c r="P1261" i="6"/>
  <c r="O1261" i="6" s="1"/>
  <c r="P1260" i="6"/>
  <c r="P1259" i="6"/>
  <c r="O1259" i="6" s="1"/>
  <c r="P1258" i="6"/>
  <c r="P1257" i="6"/>
  <c r="O1257" i="6" s="1"/>
  <c r="P1256" i="6"/>
  <c r="P1255" i="6"/>
  <c r="O1255" i="6" s="1"/>
  <c r="P1254" i="6"/>
  <c r="P1253" i="6"/>
  <c r="O1253" i="6" s="1"/>
  <c r="P1252" i="6"/>
  <c r="P1251" i="6"/>
  <c r="O1251" i="6" s="1"/>
  <c r="P1250" i="6"/>
  <c r="P1249" i="6"/>
  <c r="O1249" i="6" s="1"/>
  <c r="P1248" i="6"/>
  <c r="P1247" i="6"/>
  <c r="O1247" i="6" s="1"/>
  <c r="P1246" i="6"/>
  <c r="P1245" i="6"/>
  <c r="O1245" i="6" s="1"/>
  <c r="P1244" i="6"/>
  <c r="P1243" i="6"/>
  <c r="O1243" i="6" s="1"/>
  <c r="P1242" i="6"/>
  <c r="P1241" i="6"/>
  <c r="O1241" i="6" s="1"/>
  <c r="P1240" i="6"/>
  <c r="P1239" i="6"/>
  <c r="O1239" i="6" s="1"/>
  <c r="P1238" i="6"/>
  <c r="P1237" i="6"/>
  <c r="O1237" i="6" s="1"/>
  <c r="P1236" i="6"/>
  <c r="P1235" i="6"/>
  <c r="O1235" i="6" s="1"/>
  <c r="P1234" i="6"/>
  <c r="P1233" i="6"/>
  <c r="O1233" i="6" s="1"/>
  <c r="P1232" i="6"/>
  <c r="P1231" i="6"/>
  <c r="O1231" i="6" s="1"/>
  <c r="P1230" i="6"/>
  <c r="P1229" i="6"/>
  <c r="O1229" i="6" s="1"/>
  <c r="P1228" i="6"/>
  <c r="P1227" i="6"/>
  <c r="O1227" i="6" s="1"/>
  <c r="P1226" i="6"/>
  <c r="P1225" i="6"/>
  <c r="O1225" i="6" s="1"/>
  <c r="P1224" i="6"/>
  <c r="P1223" i="6"/>
  <c r="O1223" i="6" s="1"/>
  <c r="P1222" i="6"/>
  <c r="P1221" i="6"/>
  <c r="O1221" i="6" s="1"/>
  <c r="P1220" i="6"/>
  <c r="P1219" i="6"/>
  <c r="O1219" i="6" s="1"/>
  <c r="P1218" i="6"/>
  <c r="P1217" i="6"/>
  <c r="O1217" i="6" s="1"/>
  <c r="P1216" i="6"/>
  <c r="P1215" i="6"/>
  <c r="O1215" i="6" s="1"/>
  <c r="P1214" i="6"/>
  <c r="P1213" i="6"/>
  <c r="O1213" i="6" s="1"/>
  <c r="P1212" i="6"/>
  <c r="P1211" i="6"/>
  <c r="O1211" i="6" s="1"/>
  <c r="P1210" i="6"/>
  <c r="P1209" i="6"/>
  <c r="O1209" i="6" s="1"/>
  <c r="P1208" i="6"/>
  <c r="P1207" i="6"/>
  <c r="O1207" i="6" s="1"/>
  <c r="P1206" i="6"/>
  <c r="P1205" i="6"/>
  <c r="O1205" i="6" s="1"/>
  <c r="P1204" i="6"/>
  <c r="P1203" i="6"/>
  <c r="O1203" i="6" s="1"/>
  <c r="P1202" i="6"/>
  <c r="P1201" i="6"/>
  <c r="O1201" i="6" s="1"/>
  <c r="P1200" i="6"/>
  <c r="P1199" i="6"/>
  <c r="O1199" i="6" s="1"/>
  <c r="P1198" i="6"/>
  <c r="P1197" i="6"/>
  <c r="O1197" i="6" s="1"/>
  <c r="P1196" i="6"/>
  <c r="P1195" i="6"/>
  <c r="O1195" i="6" s="1"/>
  <c r="P1194" i="6"/>
  <c r="P1193" i="6"/>
  <c r="O1193" i="6" s="1"/>
  <c r="P1192" i="6"/>
  <c r="P1191" i="6"/>
  <c r="O1191" i="6" s="1"/>
  <c r="P1190" i="6"/>
  <c r="P1189" i="6"/>
  <c r="O1189" i="6" s="1"/>
  <c r="P1188" i="6"/>
  <c r="P1187" i="6"/>
  <c r="O1187" i="6" s="1"/>
  <c r="P1186" i="6"/>
  <c r="P1185" i="6"/>
  <c r="O1185" i="6" s="1"/>
  <c r="P1184" i="6"/>
  <c r="P1183" i="6"/>
  <c r="O1183" i="6" s="1"/>
  <c r="P1182" i="6"/>
  <c r="P1181" i="6"/>
  <c r="O1181" i="6" s="1"/>
  <c r="P1180" i="6"/>
  <c r="P1179" i="6"/>
  <c r="O1179" i="6" s="1"/>
  <c r="P1178" i="6"/>
  <c r="P1177" i="6"/>
  <c r="O1177" i="6" s="1"/>
  <c r="P1176" i="6"/>
  <c r="P1175" i="6"/>
  <c r="O1175" i="6" s="1"/>
  <c r="P1174" i="6"/>
  <c r="P1173" i="6"/>
  <c r="O1173" i="6" s="1"/>
  <c r="P1172" i="6"/>
  <c r="P1171" i="6"/>
  <c r="O1171" i="6" s="1"/>
  <c r="P1170" i="6"/>
  <c r="P1169" i="6"/>
  <c r="O1169" i="6" s="1"/>
  <c r="P1168" i="6"/>
  <c r="P1167" i="6"/>
  <c r="O1167" i="6" s="1"/>
  <c r="P1166" i="6"/>
  <c r="P1165" i="6"/>
  <c r="O1165" i="6" s="1"/>
  <c r="P1164" i="6"/>
  <c r="P1163" i="6"/>
  <c r="O1163" i="6" s="1"/>
  <c r="P1162" i="6"/>
  <c r="P1161" i="6"/>
  <c r="O1161" i="6" s="1"/>
  <c r="P1160" i="6"/>
  <c r="P1159" i="6"/>
  <c r="O1159" i="6" s="1"/>
  <c r="P1158" i="6"/>
  <c r="P1157" i="6"/>
  <c r="O1157" i="6" s="1"/>
  <c r="P1156" i="6"/>
  <c r="P1155" i="6"/>
  <c r="O1155" i="6" s="1"/>
  <c r="P1154" i="6"/>
  <c r="P1153" i="6"/>
  <c r="O1153" i="6" s="1"/>
  <c r="P1152" i="6"/>
  <c r="P1151" i="6"/>
  <c r="O1151" i="6" s="1"/>
  <c r="P1150" i="6"/>
  <c r="P1149" i="6"/>
  <c r="O1149" i="6" s="1"/>
  <c r="P1148" i="6"/>
  <c r="P1147" i="6"/>
  <c r="O1147" i="6" s="1"/>
  <c r="P1146" i="6"/>
  <c r="P1145" i="6"/>
  <c r="O1145" i="6" s="1"/>
  <c r="P1144" i="6"/>
  <c r="P1143" i="6"/>
  <c r="O1143" i="6" s="1"/>
  <c r="P1142" i="6"/>
  <c r="P1141" i="6"/>
  <c r="O1141" i="6" s="1"/>
  <c r="P1140" i="6"/>
  <c r="P1139" i="6"/>
  <c r="O1139" i="6" s="1"/>
  <c r="P1138" i="6"/>
  <c r="P1137" i="6"/>
  <c r="O1137" i="6" s="1"/>
  <c r="P1136" i="6"/>
  <c r="P1135" i="6"/>
  <c r="O1135" i="6" s="1"/>
  <c r="P1134" i="6"/>
  <c r="P1133" i="6"/>
  <c r="O1133" i="6" s="1"/>
  <c r="P1132" i="6"/>
  <c r="P1131" i="6"/>
  <c r="O1131" i="6" s="1"/>
  <c r="P1130" i="6"/>
  <c r="P1129" i="6"/>
  <c r="O1129" i="6" s="1"/>
  <c r="P1128" i="6"/>
  <c r="P1127" i="6"/>
  <c r="O1127" i="6" s="1"/>
  <c r="P1126" i="6"/>
  <c r="P1125" i="6"/>
  <c r="O1125" i="6" s="1"/>
  <c r="P1124" i="6"/>
  <c r="P1123" i="6"/>
  <c r="O1123" i="6" s="1"/>
  <c r="P1122" i="6"/>
  <c r="P1121" i="6"/>
  <c r="O1121" i="6" s="1"/>
  <c r="P1120" i="6"/>
  <c r="P1119" i="6"/>
  <c r="O1119" i="6" s="1"/>
  <c r="P1118" i="6"/>
  <c r="P1117" i="6"/>
  <c r="O1117" i="6" s="1"/>
  <c r="P1116" i="6"/>
  <c r="P1115" i="6"/>
  <c r="O1115" i="6" s="1"/>
  <c r="P1114" i="6"/>
  <c r="P1113" i="6"/>
  <c r="O1113" i="6" s="1"/>
  <c r="P1112" i="6"/>
  <c r="P1111" i="6"/>
  <c r="O1111" i="6" s="1"/>
  <c r="P1110" i="6"/>
  <c r="P1109" i="6"/>
  <c r="O1109" i="6" s="1"/>
  <c r="P1108" i="6"/>
  <c r="P1107" i="6"/>
  <c r="O1107" i="6" s="1"/>
  <c r="P1106" i="6"/>
  <c r="P1105" i="6"/>
  <c r="O1105" i="6" s="1"/>
  <c r="P1104" i="6"/>
  <c r="P1103" i="6"/>
  <c r="O1103" i="6" s="1"/>
  <c r="P1102" i="6"/>
  <c r="P1101" i="6"/>
  <c r="O1101" i="6" s="1"/>
  <c r="P1100" i="6"/>
  <c r="P1099" i="6"/>
  <c r="O1099" i="6" s="1"/>
  <c r="P1098" i="6"/>
  <c r="P1097" i="6"/>
  <c r="O1097" i="6" s="1"/>
  <c r="P1096" i="6"/>
  <c r="P1095" i="6"/>
  <c r="O1095" i="6" s="1"/>
  <c r="P1094" i="6"/>
  <c r="P1093" i="6"/>
  <c r="O1093" i="6" s="1"/>
  <c r="P1092" i="6"/>
  <c r="P1091" i="6"/>
  <c r="O1091" i="6" s="1"/>
  <c r="P1090" i="6"/>
  <c r="P1088" i="6"/>
  <c r="P1087" i="6"/>
  <c r="O1087" i="6" s="1"/>
  <c r="P1086" i="6"/>
  <c r="P1085" i="6"/>
  <c r="O1085" i="6" s="1"/>
  <c r="P1084" i="6"/>
  <c r="P1083" i="6"/>
  <c r="O1083" i="6" s="1"/>
  <c r="P1082" i="6"/>
  <c r="P1081" i="6"/>
  <c r="O1081" i="6" s="1"/>
  <c r="P1080" i="6"/>
  <c r="P1079" i="6"/>
  <c r="O1079" i="6" s="1"/>
  <c r="P1078" i="6"/>
  <c r="P1077" i="6"/>
  <c r="O1077" i="6" s="1"/>
  <c r="P1076" i="6"/>
  <c r="P1075" i="6"/>
  <c r="O1075" i="6" s="1"/>
  <c r="P1074" i="6"/>
  <c r="P1073" i="6"/>
  <c r="O1073" i="6" s="1"/>
  <c r="P1072" i="6"/>
  <c r="P1071" i="6"/>
  <c r="O1071" i="6" s="1"/>
  <c r="P1070" i="6"/>
  <c r="P1069" i="6"/>
  <c r="O1069" i="6" s="1"/>
  <c r="P1068" i="6"/>
  <c r="P1067" i="6"/>
  <c r="O1067" i="6" s="1"/>
  <c r="P1066" i="6"/>
  <c r="P1065" i="6"/>
  <c r="O1065" i="6" s="1"/>
  <c r="P1064" i="6"/>
  <c r="P1063" i="6"/>
  <c r="O1063" i="6" s="1"/>
  <c r="P1062" i="6"/>
  <c r="P1061" i="6"/>
  <c r="O1061" i="6" s="1"/>
  <c r="P1060" i="6"/>
  <c r="P1059" i="6"/>
  <c r="O1059" i="6" s="1"/>
  <c r="P1058" i="6"/>
  <c r="P1057" i="6"/>
  <c r="O1057" i="6" s="1"/>
  <c r="P1056" i="6"/>
  <c r="P1055" i="6"/>
  <c r="O1055" i="6" s="1"/>
  <c r="P1054" i="6"/>
  <c r="P1053" i="6"/>
  <c r="O1053" i="6" s="1"/>
  <c r="P1052" i="6"/>
  <c r="P1051" i="6"/>
  <c r="O1051" i="6" s="1"/>
  <c r="P1050" i="6"/>
  <c r="P1049" i="6"/>
  <c r="O1049" i="6" s="1"/>
  <c r="P1048" i="6"/>
  <c r="P1047" i="6"/>
  <c r="O1047" i="6" s="1"/>
  <c r="P1046" i="6"/>
  <c r="P1045" i="6"/>
  <c r="O1045" i="6" s="1"/>
  <c r="P1044" i="6"/>
  <c r="P1043" i="6"/>
  <c r="O1043" i="6" s="1"/>
  <c r="P1042" i="6"/>
  <c r="P1041" i="6"/>
  <c r="O1041" i="6" s="1"/>
  <c r="P1040" i="6"/>
  <c r="P1039" i="6"/>
  <c r="O1039" i="6" s="1"/>
  <c r="P1038" i="6"/>
  <c r="P1037" i="6"/>
  <c r="O1037" i="6" s="1"/>
  <c r="P1036" i="6"/>
  <c r="P1035" i="6"/>
  <c r="O1035" i="6" s="1"/>
  <c r="P1034" i="6"/>
  <c r="P1033" i="6"/>
  <c r="O1033" i="6" s="1"/>
  <c r="P1032" i="6"/>
  <c r="P1031" i="6"/>
  <c r="O1031" i="6" s="1"/>
  <c r="P1030" i="6"/>
  <c r="P1029" i="6"/>
  <c r="O1029" i="6" s="1"/>
  <c r="P1028" i="6"/>
  <c r="P1027" i="6"/>
  <c r="O1027" i="6" s="1"/>
  <c r="P1026" i="6"/>
  <c r="P1025" i="6"/>
  <c r="O1025" i="6" s="1"/>
  <c r="P1024" i="6"/>
  <c r="P1023" i="6"/>
  <c r="O1023" i="6" s="1"/>
  <c r="P1022" i="6"/>
  <c r="P1021" i="6"/>
  <c r="O1021" i="6" s="1"/>
  <c r="P1020" i="6"/>
  <c r="P1019" i="6"/>
  <c r="O1019" i="6" s="1"/>
  <c r="P1018" i="6"/>
  <c r="P1017" i="6"/>
  <c r="O1017" i="6" s="1"/>
  <c r="P1016" i="6"/>
  <c r="P1015" i="6"/>
  <c r="O1015" i="6" s="1"/>
  <c r="P1014" i="6"/>
  <c r="P1013" i="6"/>
  <c r="O1013" i="6" s="1"/>
  <c r="P1012" i="6"/>
  <c r="P1011" i="6"/>
  <c r="O1011" i="6" s="1"/>
  <c r="P1010" i="6"/>
  <c r="P1009" i="6"/>
  <c r="O1009" i="6" s="1"/>
  <c r="P1008" i="6"/>
  <c r="P1007" i="6"/>
  <c r="O1007" i="6" s="1"/>
  <c r="P1006" i="6"/>
  <c r="P1005" i="6"/>
  <c r="O1005" i="6" s="1"/>
  <c r="P1004" i="6"/>
  <c r="P1003" i="6"/>
  <c r="O1003" i="6" s="1"/>
  <c r="P1002" i="6"/>
  <c r="P1001" i="6"/>
  <c r="O1001" i="6" s="1"/>
  <c r="P1000" i="6"/>
  <c r="P999" i="6"/>
  <c r="O999" i="6" s="1"/>
  <c r="P998" i="6"/>
  <c r="P997" i="6"/>
  <c r="O997" i="6" s="1"/>
  <c r="P996" i="6"/>
  <c r="P995" i="6"/>
  <c r="O995" i="6" s="1"/>
  <c r="P994" i="6"/>
  <c r="P993" i="6"/>
  <c r="O993" i="6" s="1"/>
  <c r="P992" i="6"/>
  <c r="P991" i="6"/>
  <c r="O991" i="6" s="1"/>
  <c r="P990" i="6"/>
  <c r="P989" i="6"/>
  <c r="O989" i="6" s="1"/>
  <c r="P988" i="6"/>
  <c r="P987" i="6"/>
  <c r="O987" i="6" s="1"/>
  <c r="P986" i="6"/>
  <c r="P985" i="6"/>
  <c r="O985" i="6" s="1"/>
  <c r="P984" i="6"/>
  <c r="P983" i="6"/>
  <c r="O983" i="6" s="1"/>
  <c r="P982" i="6"/>
  <c r="P981" i="6"/>
  <c r="O981" i="6" s="1"/>
  <c r="P980" i="6"/>
  <c r="P979" i="6"/>
  <c r="O979" i="6" s="1"/>
  <c r="P978" i="6"/>
  <c r="P977" i="6"/>
  <c r="O977" i="6" s="1"/>
  <c r="P976" i="6"/>
  <c r="P975" i="6"/>
  <c r="O975" i="6" s="1"/>
  <c r="P974" i="6"/>
  <c r="P973" i="6"/>
  <c r="O973" i="6" s="1"/>
  <c r="P972" i="6"/>
  <c r="P971" i="6"/>
  <c r="O971" i="6" s="1"/>
  <c r="P970" i="6"/>
  <c r="P969" i="6"/>
  <c r="O969" i="6" s="1"/>
  <c r="P968" i="6"/>
  <c r="P967" i="6"/>
  <c r="O967" i="6" s="1"/>
  <c r="P966" i="6"/>
  <c r="P965" i="6"/>
  <c r="O965" i="6" s="1"/>
  <c r="P964" i="6"/>
  <c r="P963" i="6"/>
  <c r="O963" i="6" s="1"/>
  <c r="P962" i="6"/>
  <c r="P961" i="6"/>
  <c r="O961" i="6" s="1"/>
  <c r="P960" i="6"/>
  <c r="L726" i="6"/>
  <c r="L735" i="6" s="1"/>
  <c r="L725" i="6"/>
  <c r="L724" i="6"/>
  <c r="L733" i="6" s="1"/>
  <c r="L720" i="6"/>
  <c r="P720" i="6" s="1"/>
  <c r="O720" i="6" s="1"/>
  <c r="L719" i="6"/>
  <c r="P719" i="6" s="1"/>
  <c r="O719" i="6" s="1"/>
  <c r="L718" i="6"/>
  <c r="P718" i="6" s="1"/>
  <c r="O718" i="6" s="1"/>
  <c r="L690" i="6"/>
  <c r="P690" i="6" s="1"/>
  <c r="O690" i="6" s="1"/>
  <c r="L689" i="6"/>
  <c r="L698" i="6" s="1"/>
  <c r="L688" i="6"/>
  <c r="P688" i="6" s="1"/>
  <c r="O688" i="6" s="1"/>
  <c r="L694" i="6"/>
  <c r="L684" i="6"/>
  <c r="L693" i="6" s="1"/>
  <c r="L683" i="6"/>
  <c r="P683" i="6" s="1"/>
  <c r="O683" i="6" s="1"/>
  <c r="L682" i="6"/>
  <c r="P682" i="6" s="1"/>
  <c r="O682" i="6" s="1"/>
  <c r="P1089" i="6"/>
  <c r="O1089" i="6" s="1"/>
  <c r="P169" i="6"/>
  <c r="O169" i="6" s="1"/>
  <c r="L662" i="6"/>
  <c r="P662" i="6" s="1"/>
  <c r="O662" i="6" s="1"/>
  <c r="L661" i="6"/>
  <c r="P661" i="6" s="1"/>
  <c r="O661" i="6" s="1"/>
  <c r="L660" i="6"/>
  <c r="P660" i="6" s="1"/>
  <c r="O660" i="6" s="1"/>
  <c r="L659" i="6"/>
  <c r="P659" i="6" s="1"/>
  <c r="O659" i="6" s="1"/>
  <c r="L658" i="6"/>
  <c r="P658" i="6" s="1"/>
  <c r="O658" i="6" s="1"/>
  <c r="L657" i="6"/>
  <c r="P657" i="6" s="1"/>
  <c r="O657" i="6" s="1"/>
  <c r="L656" i="6"/>
  <c r="P656" i="6" s="1"/>
  <c r="O656" i="6" s="1"/>
  <c r="L655" i="6"/>
  <c r="P655" i="6" s="1"/>
  <c r="O655" i="6" s="1"/>
  <c r="L654" i="6"/>
  <c r="P654" i="6" s="1"/>
  <c r="O654" i="6" s="1"/>
  <c r="L653" i="6"/>
  <c r="P653" i="6" s="1"/>
  <c r="O653" i="6" s="1"/>
  <c r="L652" i="6"/>
  <c r="P652" i="6" s="1"/>
  <c r="O652" i="6" s="1"/>
  <c r="L651" i="6"/>
  <c r="P651" i="6" s="1"/>
  <c r="O651" i="6" s="1"/>
  <c r="D47" i="12"/>
  <c r="G13" i="13" s="1"/>
  <c r="D46" i="12"/>
  <c r="F13" i="13" s="1"/>
  <c r="D44" i="12"/>
  <c r="E13" i="13" s="1"/>
  <c r="D42" i="12"/>
  <c r="D13" i="13" s="1"/>
  <c r="D40" i="12"/>
  <c r="I9" i="13" s="1"/>
  <c r="D39" i="12"/>
  <c r="F39" i="12" s="1"/>
  <c r="E39" i="12" s="1"/>
  <c r="D38" i="12"/>
  <c r="F38" i="12" s="1"/>
  <c r="E38" i="12" s="1"/>
  <c r="D36" i="12"/>
  <c r="F36" i="12" s="1"/>
  <c r="E36" i="12" s="1"/>
  <c r="D35" i="12"/>
  <c r="F35" i="12" s="1"/>
  <c r="E35" i="12" s="1"/>
  <c r="D33" i="12"/>
  <c r="D9" i="13" s="1"/>
  <c r="D32" i="12"/>
  <c r="I5" i="13" s="1"/>
  <c r="D31" i="12"/>
  <c r="H5" i="13" s="1"/>
  <c r="D30" i="12"/>
  <c r="G5" i="13" s="1"/>
  <c r="D29" i="12"/>
  <c r="D28" i="12"/>
  <c r="F28" i="12" s="1"/>
  <c r="E28" i="12" s="1"/>
  <c r="D24" i="12"/>
  <c r="D18" i="12"/>
  <c r="C5" i="13" s="1"/>
  <c r="D151" i="1"/>
  <c r="G50" i="11" s="1"/>
  <c r="D145" i="1"/>
  <c r="F145" i="1" s="1"/>
  <c r="E145" i="1" s="1"/>
  <c r="D144" i="1"/>
  <c r="D50" i="11" s="1"/>
  <c r="D142" i="1"/>
  <c r="L47" i="11" s="1"/>
  <c r="D133" i="1"/>
  <c r="J47" i="11" s="1"/>
  <c r="D130" i="1"/>
  <c r="D123" i="1"/>
  <c r="G47" i="11" s="1"/>
  <c r="D114" i="1"/>
  <c r="D96" i="1"/>
  <c r="F96" i="1" s="1"/>
  <c r="E96" i="1" s="1"/>
  <c r="D82" i="1"/>
  <c r="D47" i="11" s="1"/>
  <c r="D70" i="1"/>
  <c r="C47" i="11" s="1"/>
  <c r="D38" i="5"/>
  <c r="D120" i="1"/>
  <c r="F120" i="1" s="1"/>
  <c r="E120" i="1" s="1"/>
  <c r="D110" i="1"/>
  <c r="F110" i="1" s="1"/>
  <c r="E110" i="1" s="1"/>
  <c r="D99" i="1"/>
  <c r="F99" i="1" s="1"/>
  <c r="E99" i="1" s="1"/>
  <c r="D94" i="1"/>
  <c r="L58" i="11" s="1"/>
  <c r="D78" i="1"/>
  <c r="J58" i="11" s="1"/>
  <c r="D73" i="1"/>
  <c r="D62" i="1"/>
  <c r="F62" i="1" s="1"/>
  <c r="E62" i="1" s="1"/>
  <c r="D58" i="1"/>
  <c r="F58" i="1" s="1"/>
  <c r="E58" i="1" s="1"/>
  <c r="D51" i="1"/>
  <c r="D41" i="1"/>
  <c r="F41" i="1" s="1"/>
  <c r="E41" i="1" s="1"/>
  <c r="D32" i="1"/>
  <c r="C58" i="11" s="1"/>
  <c r="D38" i="1"/>
  <c r="D143" i="1"/>
  <c r="F143" i="1" s="1"/>
  <c r="E143" i="1" s="1"/>
  <c r="D134" i="1"/>
  <c r="F134" i="1" s="1"/>
  <c r="E134" i="1" s="1"/>
  <c r="D131" i="1"/>
  <c r="I47" i="11" s="1"/>
  <c r="D146" i="1"/>
  <c r="F146" i="1" s="1"/>
  <c r="E146" i="1" s="1"/>
  <c r="D112" i="1"/>
  <c r="I61" i="11" s="1"/>
  <c r="D111" i="1"/>
  <c r="H61" i="11" s="1"/>
  <c r="E122" i="4"/>
  <c r="D101" i="1"/>
  <c r="F61" i="11" s="1"/>
  <c r="D100" i="1"/>
  <c r="F100" i="1" s="1"/>
  <c r="E100" i="1" s="1"/>
  <c r="D95" i="1"/>
  <c r="F95" i="1" s="1"/>
  <c r="E95" i="1" s="1"/>
  <c r="D79" i="1"/>
  <c r="F79" i="1" s="1"/>
  <c r="E79" i="1" s="1"/>
  <c r="E115" i="4"/>
  <c r="E117" i="4" s="1"/>
  <c r="E120" i="4" s="1"/>
  <c r="E123" i="4" s="1"/>
  <c r="E114" i="4"/>
  <c r="E116" i="4" s="1"/>
  <c r="E118" i="4" s="1"/>
  <c r="E121" i="4" s="1"/>
  <c r="E124" i="4" s="1"/>
  <c r="D74" i="1"/>
  <c r="I58" i="11" s="1"/>
  <c r="P190" i="6"/>
  <c r="O190" i="6" s="1"/>
  <c r="F26" i="12"/>
  <c r="E26" i="12" s="1"/>
  <c r="F23" i="12"/>
  <c r="E23" i="12" s="1"/>
  <c r="D20" i="12"/>
  <c r="H29" i="13" s="1"/>
  <c r="H45" i="13" s="1"/>
  <c r="F17" i="12"/>
  <c r="E17" i="12" s="1"/>
  <c r="D14" i="12"/>
  <c r="F29" i="13" s="1"/>
  <c r="F45" i="13" s="1"/>
  <c r="D12" i="12"/>
  <c r="E29" i="13" s="1"/>
  <c r="E45" i="13" s="1"/>
  <c r="D11" i="12"/>
  <c r="F11" i="12" s="1"/>
  <c r="E11" i="12" s="1"/>
  <c r="D9" i="12"/>
  <c r="E9" i="12" s="1"/>
  <c r="D8" i="12"/>
  <c r="C37" i="13" s="1"/>
  <c r="C49" i="13" s="1"/>
  <c r="D5" i="12"/>
  <c r="D3" i="12"/>
  <c r="E3" i="12" s="1"/>
  <c r="L143" i="10"/>
  <c r="H147" i="10" s="1"/>
  <c r="K15" i="10"/>
  <c r="K27" i="10" s="1"/>
  <c r="G35" i="10" s="1"/>
  <c r="F31" i="5"/>
  <c r="E31" i="5" s="1"/>
  <c r="H15" i="10"/>
  <c r="H27" i="10" s="1"/>
  <c r="D35" i="10" s="1"/>
  <c r="D23" i="5"/>
  <c r="F23" i="5" s="1"/>
  <c r="E23" i="5" s="1"/>
  <c r="D19" i="5"/>
  <c r="F19" i="5" s="1"/>
  <c r="E19" i="5" s="1"/>
  <c r="F15" i="10"/>
  <c r="F27" i="10" s="1"/>
  <c r="F31" i="10" s="1"/>
  <c r="D16" i="5"/>
  <c r="F16" i="5" s="1"/>
  <c r="E16" i="5" s="1"/>
  <c r="D12" i="5"/>
  <c r="F12" i="5" s="1"/>
  <c r="E12" i="5" s="1"/>
  <c r="D11" i="5"/>
  <c r="D139" i="10" s="1"/>
  <c r="D143" i="10" s="1"/>
  <c r="D9" i="5"/>
  <c r="D8" i="5"/>
  <c r="C15" i="10" s="1"/>
  <c r="C27" i="10" s="1"/>
  <c r="C31" i="10" s="1"/>
  <c r="D6" i="5"/>
  <c r="E6" i="5" s="1"/>
  <c r="D4" i="5"/>
  <c r="E4" i="5" s="1"/>
  <c r="D63" i="1"/>
  <c r="C81" i="11" s="1"/>
  <c r="C93" i="11" s="1"/>
  <c r="C98" i="11" s="1"/>
  <c r="C102" i="11" s="1"/>
  <c r="D108" i="1"/>
  <c r="H147" i="11" s="1"/>
  <c r="D98" i="1"/>
  <c r="F98" i="1" s="1"/>
  <c r="E98" i="1" s="1"/>
  <c r="D91" i="1"/>
  <c r="D84" i="1"/>
  <c r="E147" i="11" s="1"/>
  <c r="D60" i="1"/>
  <c r="D76" i="1"/>
  <c r="J126" i="11" s="1"/>
  <c r="D147" i="11" s="1"/>
  <c r="D67" i="1"/>
  <c r="F67" i="1" s="1"/>
  <c r="E67" i="1" s="1"/>
  <c r="D52" i="1"/>
  <c r="F52" i="1" s="1"/>
  <c r="E52" i="1" s="1"/>
  <c r="D49" i="1"/>
  <c r="F49" i="1" s="1"/>
  <c r="E49" i="1" s="1"/>
  <c r="D39" i="1"/>
  <c r="E139" i="11" s="1"/>
  <c r="D140" i="1"/>
  <c r="G10" i="11" s="1"/>
  <c r="D139" i="1"/>
  <c r="D132" i="1"/>
  <c r="E10" i="11" s="1"/>
  <c r="D128" i="1"/>
  <c r="D122" i="1"/>
  <c r="F122" i="1" s="1"/>
  <c r="E122" i="1" s="1"/>
  <c r="D89" i="1"/>
  <c r="H6" i="11" s="1"/>
  <c r="D80" i="1"/>
  <c r="D64" i="1"/>
  <c r="F64" i="1" s="1"/>
  <c r="E64" i="1" s="1"/>
  <c r="D56" i="1"/>
  <c r="D34" i="1"/>
  <c r="C6" i="11" s="1"/>
  <c r="D21" i="1"/>
  <c r="F21" i="1" s="1"/>
  <c r="E21" i="1" s="1"/>
  <c r="D16" i="1"/>
  <c r="C191" i="11" s="1"/>
  <c r="C233" i="11" s="1"/>
  <c r="C287" i="11" s="1"/>
  <c r="C296" i="11" s="1"/>
  <c r="F57" i="1"/>
  <c r="E57" i="1" s="1"/>
  <c r="K323" i="11"/>
  <c r="J323" i="11"/>
  <c r="H323" i="11"/>
  <c r="G191" i="11"/>
  <c r="G233" i="11" s="1"/>
  <c r="G287" i="11" s="1"/>
  <c r="G296" i="11" s="1"/>
  <c r="D8" i="1"/>
  <c r="E159" i="11" s="1"/>
  <c r="E167" i="11" s="1"/>
  <c r="E225" i="11" s="1"/>
  <c r="E269" i="11" s="1"/>
  <c r="E305" i="11" s="1"/>
  <c r="D5" i="1"/>
  <c r="C151" i="11" s="1"/>
  <c r="C159" i="11" s="1"/>
  <c r="C167" i="11" s="1"/>
  <c r="C221" i="11" s="1"/>
  <c r="G467" i="4"/>
  <c r="D8" i="2"/>
  <c r="D9" i="2"/>
  <c r="D19" i="2" s="1"/>
  <c r="D10" i="2"/>
  <c r="F10" i="2" s="1"/>
  <c r="D11" i="2"/>
  <c r="P883" i="6"/>
  <c r="O883" i="6" s="1"/>
  <c r="P882" i="6"/>
  <c r="O882" i="6" s="1"/>
  <c r="P881" i="6"/>
  <c r="O881" i="6" s="1"/>
  <c r="P880" i="6"/>
  <c r="O880" i="6" s="1"/>
  <c r="P879" i="6"/>
  <c r="O879" i="6" s="1"/>
  <c r="P878" i="6"/>
  <c r="O878" i="6" s="1"/>
  <c r="P877" i="6"/>
  <c r="O877" i="6" s="1"/>
  <c r="P876" i="6"/>
  <c r="O876" i="6" s="1"/>
  <c r="P875" i="6"/>
  <c r="O875" i="6" s="1"/>
  <c r="P874" i="6"/>
  <c r="O874" i="6" s="1"/>
  <c r="P873" i="6"/>
  <c r="O873" i="6" s="1"/>
  <c r="P872" i="6"/>
  <c r="O872" i="6" s="1"/>
  <c r="B46" i="11"/>
  <c r="B49" i="11" s="1"/>
  <c r="D4" i="2"/>
  <c r="F4" i="2" s="1"/>
  <c r="D19" i="12"/>
  <c r="C41" i="13" s="1"/>
  <c r="D10" i="12"/>
  <c r="C33" i="13" s="1"/>
  <c r="D34" i="12"/>
  <c r="C21" i="13" s="1"/>
  <c r="D70" i="5"/>
  <c r="F70" i="5" s="1"/>
  <c r="E70" i="5" s="1"/>
  <c r="D68" i="5"/>
  <c r="C123" i="10" s="1"/>
  <c r="D65" i="5"/>
  <c r="C119" i="10" s="1"/>
  <c r="D62" i="5"/>
  <c r="C115" i="10" s="1"/>
  <c r="D55" i="5"/>
  <c r="D52" i="5"/>
  <c r="F52" i="5" s="1"/>
  <c r="E52" i="5" s="1"/>
  <c r="C99" i="10"/>
  <c r="D41" i="5"/>
  <c r="C91" i="10" s="1"/>
  <c r="D47" i="5"/>
  <c r="C87" i="10" s="1"/>
  <c r="D72" i="5"/>
  <c r="F72" i="5" s="1"/>
  <c r="E72" i="5" s="1"/>
  <c r="D63" i="5"/>
  <c r="C75" i="10" s="1"/>
  <c r="D71" i="5"/>
  <c r="C95" i="10" s="1"/>
  <c r="D77" i="5"/>
  <c r="F50" i="5"/>
  <c r="E50" i="5" s="1"/>
  <c r="D34" i="5"/>
  <c r="C43" i="10" s="1"/>
  <c r="D45" i="5"/>
  <c r="D10" i="5"/>
  <c r="F10" i="5" s="1"/>
  <c r="D32" i="5"/>
  <c r="F32" i="5" s="1"/>
  <c r="D22" i="5"/>
  <c r="F22" i="5" s="1"/>
  <c r="E22" i="5" s="1"/>
  <c r="D13" i="5"/>
  <c r="F13" i="5" s="1"/>
  <c r="E13" i="5" s="1"/>
  <c r="D26" i="1"/>
  <c r="C203" i="11" s="1"/>
  <c r="D36" i="1"/>
  <c r="F36" i="1" s="1"/>
  <c r="E36" i="1" s="1"/>
  <c r="D23" i="1"/>
  <c r="F23" i="1" s="1"/>
  <c r="E23" i="1" s="1"/>
  <c r="D83" i="1"/>
  <c r="C54" i="11" s="1"/>
  <c r="D48" i="1"/>
  <c r="C65" i="11" s="1"/>
  <c r="D88" i="1"/>
  <c r="D69" i="1"/>
  <c r="D47" i="1"/>
  <c r="C34" i="4"/>
  <c r="D34" i="4"/>
  <c r="D113" i="1"/>
  <c r="I81" i="11" s="1"/>
  <c r="C37" i="11"/>
  <c r="D71" i="1"/>
  <c r="F71" i="1" s="1"/>
  <c r="E71" i="1" s="1"/>
  <c r="D37" i="1"/>
  <c r="F37" i="1" s="1"/>
  <c r="E37" i="1" s="1"/>
  <c r="C35" i="4"/>
  <c r="D4" i="1" s="1"/>
  <c r="F4" i="1" s="1"/>
  <c r="E4" i="1" s="1"/>
  <c r="P871" i="6"/>
  <c r="O871" i="6" s="1"/>
  <c r="P870" i="6"/>
  <c r="O870" i="6" s="1"/>
  <c r="P869" i="6"/>
  <c r="O869" i="6" s="1"/>
  <c r="P868" i="6"/>
  <c r="O868" i="6" s="1"/>
  <c r="P867" i="6"/>
  <c r="O867" i="6" s="1"/>
  <c r="P866" i="6"/>
  <c r="O866" i="6" s="1"/>
  <c r="P865" i="6"/>
  <c r="O865" i="6" s="1"/>
  <c r="P864" i="6"/>
  <c r="O864" i="6" s="1"/>
  <c r="P863" i="6"/>
  <c r="O863" i="6" s="1"/>
  <c r="P862" i="6"/>
  <c r="O862" i="6" s="1"/>
  <c r="P861" i="6"/>
  <c r="O861" i="6" s="1"/>
  <c r="P860" i="6"/>
  <c r="O860" i="6" s="1"/>
  <c r="P859" i="6"/>
  <c r="O859" i="6" s="1"/>
  <c r="P858" i="6"/>
  <c r="O858" i="6" s="1"/>
  <c r="L848" i="6"/>
  <c r="P848" i="6" s="1"/>
  <c r="O848" i="6" s="1"/>
  <c r="P851" i="6"/>
  <c r="O851" i="6" s="1"/>
  <c r="P947" i="6"/>
  <c r="O947" i="6" s="1"/>
  <c r="L850" i="6"/>
  <c r="P850" i="6" s="1"/>
  <c r="O850" i="6" s="1"/>
  <c r="L849" i="6"/>
  <c r="P849" i="6" s="1"/>
  <c r="O849" i="6" s="1"/>
  <c r="L847" i="6"/>
  <c r="P847" i="6" s="1"/>
  <c r="O847" i="6" s="1"/>
  <c r="P852" i="6"/>
  <c r="O852" i="6" s="1"/>
  <c r="D45" i="12"/>
  <c r="F21" i="13" s="1"/>
  <c r="F43" i="12"/>
  <c r="D41" i="12"/>
  <c r="F41" i="12" s="1"/>
  <c r="E41" i="12" s="1"/>
  <c r="D37" i="12"/>
  <c r="L846" i="6"/>
  <c r="P846" i="6" s="1"/>
  <c r="O846" i="6" s="1"/>
  <c r="P845" i="6"/>
  <c r="O845" i="6" s="1"/>
  <c r="L844" i="6"/>
  <c r="P844" i="6" s="1"/>
  <c r="O844" i="6" s="1"/>
  <c r="P843" i="6"/>
  <c r="O843" i="6" s="1"/>
  <c r="P842" i="6"/>
  <c r="O842" i="6" s="1"/>
  <c r="L841" i="6"/>
  <c r="P841" i="6" s="1"/>
  <c r="O841" i="6" s="1"/>
  <c r="P840" i="6"/>
  <c r="O840" i="6" s="1"/>
  <c r="P931" i="6"/>
  <c r="O931" i="6" s="1"/>
  <c r="L942" i="6"/>
  <c r="L907" i="6"/>
  <c r="L919" i="6" s="1"/>
  <c r="L906" i="6"/>
  <c r="L918" i="6" s="1"/>
  <c r="L671" i="6"/>
  <c r="L670" i="6"/>
  <c r="P670" i="6" s="1"/>
  <c r="O670" i="6" s="1"/>
  <c r="L672" i="6"/>
  <c r="L677" i="6" s="1"/>
  <c r="P673" i="6"/>
  <c r="O673" i="6" s="1"/>
  <c r="G558" i="4"/>
  <c r="G563" i="4" s="1"/>
  <c r="E720" i="4"/>
  <c r="G688" i="4"/>
  <c r="D707" i="4" s="1"/>
  <c r="D713" i="4" s="1"/>
  <c r="C720" i="4" s="1"/>
  <c r="E703" i="4"/>
  <c r="E715" i="4" s="1"/>
  <c r="B700" i="4"/>
  <c r="B699" i="4"/>
  <c r="B698" i="4"/>
  <c r="B697" i="4"/>
  <c r="B696" i="4"/>
  <c r="B695" i="4"/>
  <c r="B694" i="4"/>
  <c r="B693" i="4"/>
  <c r="D684" i="4"/>
  <c r="G658" i="4"/>
  <c r="G657" i="4"/>
  <c r="G584" i="4"/>
  <c r="C580" i="4"/>
  <c r="C550" i="4"/>
  <c r="C545" i="4"/>
  <c r="C538" i="4"/>
  <c r="C534" i="4"/>
  <c r="E689" i="4"/>
  <c r="B689" i="4"/>
  <c r="G681" i="4"/>
  <c r="F632" i="4"/>
  <c r="D618" i="4"/>
  <c r="D619" i="4"/>
  <c r="G608" i="4"/>
  <c r="I521" i="4"/>
  <c r="I520" i="4"/>
  <c r="I519" i="4"/>
  <c r="I518" i="4"/>
  <c r="I517" i="4"/>
  <c r="I516" i="4"/>
  <c r="A679" i="4"/>
  <c r="G529" i="4"/>
  <c r="J358" i="4"/>
  <c r="H358" i="4"/>
  <c r="I358" i="4"/>
  <c r="E358" i="4"/>
  <c r="F358" i="4"/>
  <c r="G358" i="4"/>
  <c r="L946" i="6"/>
  <c r="P946" i="6" s="1"/>
  <c r="O946" i="6" s="1"/>
  <c r="J245" i="4"/>
  <c r="J244" i="4"/>
  <c r="J243" i="4"/>
  <c r="J246" i="4"/>
  <c r="L837" i="6"/>
  <c r="P837" i="6" s="1"/>
  <c r="O837" i="6" s="1"/>
  <c r="L839" i="6"/>
  <c r="P839" i="6" s="1"/>
  <c r="O839" i="6" s="1"/>
  <c r="L669" i="6"/>
  <c r="P669" i="6" s="1"/>
  <c r="O669" i="6" s="1"/>
  <c r="M148" i="6"/>
  <c r="M168" i="6" s="1"/>
  <c r="L203" i="6"/>
  <c r="L211" i="6" s="1"/>
  <c r="I451" i="4"/>
  <c r="H451" i="4"/>
  <c r="L201" i="6"/>
  <c r="L209" i="6" s="1"/>
  <c r="G451" i="4"/>
  <c r="L200" i="6"/>
  <c r="P200" i="6" s="1"/>
  <c r="O200" i="6" s="1"/>
  <c r="L199" i="6"/>
  <c r="L207" i="6" s="1"/>
  <c r="E451" i="4"/>
  <c r="D451" i="4"/>
  <c r="D44" i="5"/>
  <c r="D42" i="5"/>
  <c r="F42" i="5" s="1"/>
  <c r="D40" i="5"/>
  <c r="F40" i="5" s="1"/>
  <c r="D39" i="5"/>
  <c r="F43" i="10" s="1"/>
  <c r="D37" i="5"/>
  <c r="E43" i="10" s="1"/>
  <c r="D36" i="5"/>
  <c r="D43" i="10" s="1"/>
  <c r="D30" i="5"/>
  <c r="I39" i="10" s="1"/>
  <c r="D28" i="5"/>
  <c r="F28" i="5" s="1"/>
  <c r="E27" i="5"/>
  <c r="D25" i="5"/>
  <c r="F25" i="5" s="1"/>
  <c r="D21" i="5"/>
  <c r="F21" i="5" s="1"/>
  <c r="D18" i="5"/>
  <c r="D14" i="5"/>
  <c r="D39" i="10" s="1"/>
  <c r="F3" i="5"/>
  <c r="E3" i="5" s="1"/>
  <c r="D6" i="2"/>
  <c r="F6" i="2" s="1"/>
  <c r="D5" i="2"/>
  <c r="F5" i="2" s="1"/>
  <c r="E4" i="2" s="1"/>
  <c r="E5" i="2" s="1"/>
  <c r="F33" i="2"/>
  <c r="E33" i="2" s="1"/>
  <c r="F23" i="2"/>
  <c r="E23" i="2" s="1"/>
  <c r="F13" i="2"/>
  <c r="E13" i="2" s="1"/>
  <c r="F3" i="2"/>
  <c r="E3" i="2" s="1"/>
  <c r="D107" i="1"/>
  <c r="F107" i="1" s="1"/>
  <c r="E107" i="1" s="1"/>
  <c r="D97" i="1"/>
  <c r="D90" i="1"/>
  <c r="F90" i="1" s="1"/>
  <c r="E90" i="1" s="1"/>
  <c r="D81" i="1"/>
  <c r="E81" i="11" s="1"/>
  <c r="E93" i="11" s="1"/>
  <c r="E98" i="11" s="1"/>
  <c r="E102" i="11" s="1"/>
  <c r="D75" i="1"/>
  <c r="D81" i="11" s="1"/>
  <c r="D89" i="11" s="1"/>
  <c r="F3" i="1"/>
  <c r="E3" i="1" s="1"/>
  <c r="B1" i="13"/>
  <c r="G418" i="4"/>
  <c r="G407" i="4"/>
  <c r="C1" i="11"/>
  <c r="C1" i="10"/>
  <c r="G118" i="11"/>
  <c r="G122" i="11" s="1"/>
  <c r="C1" i="9"/>
  <c r="G466" i="4"/>
  <c r="G458" i="4"/>
  <c r="G457" i="4"/>
  <c r="G456" i="4"/>
  <c r="I450" i="4"/>
  <c r="H450" i="4"/>
  <c r="G450" i="4"/>
  <c r="F450" i="4"/>
  <c r="E450" i="4"/>
  <c r="D450" i="4"/>
  <c r="C451" i="4"/>
  <c r="C450" i="4"/>
  <c r="B447" i="4"/>
  <c r="D295" i="11"/>
  <c r="C295" i="11"/>
  <c r="H65" i="8"/>
  <c r="G422" i="4"/>
  <c r="G421" i="4"/>
  <c r="G417" i="4"/>
  <c r="G415" i="4"/>
  <c r="G414" i="4"/>
  <c r="G410" i="4"/>
  <c r="G409" i="4"/>
  <c r="G403" i="4"/>
  <c r="G402" i="4"/>
  <c r="G399" i="4"/>
  <c r="G398" i="4"/>
  <c r="G395" i="4"/>
  <c r="G394" i="4"/>
  <c r="I31" i="4"/>
  <c r="H31" i="4"/>
  <c r="G31" i="4"/>
  <c r="F31" i="4"/>
  <c r="E31" i="4"/>
  <c r="D31" i="4"/>
  <c r="C31" i="4"/>
  <c r="P854" i="6"/>
  <c r="O854" i="6" s="1"/>
  <c r="P855" i="6"/>
  <c r="O855" i="6" s="1"/>
  <c r="P853" i="6"/>
  <c r="O853" i="6" s="1"/>
  <c r="F451" i="4"/>
  <c r="C55" i="10"/>
  <c r="F129" i="1"/>
  <c r="E129" i="1" s="1"/>
  <c r="C42" i="11"/>
  <c r="F148" i="1"/>
  <c r="E148" i="1" s="1"/>
  <c r="J451" i="4"/>
  <c r="F54" i="5"/>
  <c r="E54" i="5" s="1"/>
  <c r="C59" i="10"/>
  <c r="L913" i="6"/>
  <c r="L904" i="6"/>
  <c r="L198" i="6"/>
  <c r="P198" i="6" s="1"/>
  <c r="O198" i="6" s="1"/>
  <c r="L900" i="6"/>
  <c r="L911" i="6"/>
  <c r="L899" i="6"/>
  <c r="L901" i="6"/>
  <c r="P896" i="6"/>
  <c r="O896" i="6" s="1"/>
  <c r="P173" i="6"/>
  <c r="O173" i="6" s="1"/>
  <c r="P187" i="6"/>
  <c r="O187" i="6" s="1"/>
  <c r="P193" i="6"/>
  <c r="O193" i="6" s="1"/>
  <c r="P179" i="6"/>
  <c r="O179" i="6" s="1"/>
  <c r="L903" i="6"/>
  <c r="P177" i="6"/>
  <c r="O177" i="6" s="1"/>
  <c r="P191" i="6"/>
  <c r="O191" i="6" s="1"/>
  <c r="P189" i="6"/>
  <c r="O189" i="6" s="1"/>
  <c r="P175" i="6"/>
  <c r="O175" i="6" s="1"/>
  <c r="P188" i="6"/>
  <c r="O188" i="6" s="1"/>
  <c r="P174" i="6"/>
  <c r="O174" i="6" s="1"/>
  <c r="P176" i="6"/>
  <c r="O176" i="6" s="1"/>
  <c r="P192" i="6"/>
  <c r="O192" i="6" s="1"/>
  <c r="P178" i="6"/>
  <c r="O178" i="6" s="1"/>
  <c r="L180" i="6"/>
  <c r="P180" i="6" s="1"/>
  <c r="O180" i="6" s="1"/>
  <c r="L181" i="6"/>
  <c r="P181" i="6" s="1"/>
  <c r="O181" i="6" s="1"/>
  <c r="D153" i="1"/>
  <c r="F153" i="1" s="1"/>
  <c r="E153" i="1" s="1"/>
  <c r="D152" i="1"/>
  <c r="H50" i="11" s="1"/>
  <c r="L912" i="6"/>
  <c r="P897" i="6"/>
  <c r="O897" i="6" s="1"/>
  <c r="L10" i="6"/>
  <c r="L11" i="6" s="1"/>
  <c r="L760" i="6"/>
  <c r="P758" i="6"/>
  <c r="O758" i="6" s="1"/>
  <c r="P754" i="6"/>
  <c r="O754" i="6" s="1"/>
  <c r="L756" i="6"/>
  <c r="L757" i="6"/>
  <c r="P755" i="6"/>
  <c r="O755" i="6" s="1"/>
  <c r="G461" i="4"/>
  <c r="F46" i="5"/>
  <c r="F161" i="1"/>
  <c r="E161" i="1" s="1"/>
  <c r="L731" i="6"/>
  <c r="F15" i="1"/>
  <c r="E15" i="1" s="1"/>
  <c r="E5" i="12"/>
  <c r="K37" i="13"/>
  <c r="K49" i="13" s="1"/>
  <c r="P3" i="6"/>
  <c r="O3" i="6" s="1"/>
  <c r="F46" i="12"/>
  <c r="E46" i="12" s="1"/>
  <c r="F156" i="1"/>
  <c r="E156" i="1" s="1"/>
  <c r="G21" i="13"/>
  <c r="C22" i="11"/>
  <c r="F109" i="1"/>
  <c r="E109" i="1" s="1"/>
  <c r="P778" i="6"/>
  <c r="O778" i="6" s="1"/>
  <c r="J207" i="11"/>
  <c r="E9" i="5"/>
  <c r="K143" i="10"/>
  <c r="G147" i="10" s="1"/>
  <c r="P249" i="6"/>
  <c r="O249" i="6" s="1"/>
  <c r="P266" i="6"/>
  <c r="O266" i="6" s="1"/>
  <c r="H251" i="11"/>
  <c r="H199" i="11"/>
  <c r="H215" i="11" s="1"/>
  <c r="H191" i="11"/>
  <c r="H233" i="11" s="1"/>
  <c r="H296" i="11" s="1"/>
  <c r="F151" i="1"/>
  <c r="E151" i="1" s="1"/>
  <c r="E323" i="11"/>
  <c r="J6" i="11"/>
  <c r="I37" i="13"/>
  <c r="I49" i="13" s="1"/>
  <c r="D147" i="10"/>
  <c r="G139" i="10"/>
  <c r="G143" i="10" s="1"/>
  <c r="F35" i="5"/>
  <c r="E35" i="5" s="1"/>
  <c r="F33" i="5"/>
  <c r="E33" i="5" s="1"/>
  <c r="F26" i="5"/>
  <c r="E26" i="5" s="1"/>
  <c r="F139" i="10"/>
  <c r="F143" i="10" s="1"/>
  <c r="F17" i="5"/>
  <c r="E17" i="5" s="1"/>
  <c r="H143" i="10"/>
  <c r="F49" i="5"/>
  <c r="E49" i="5" s="1"/>
  <c r="G15" i="10"/>
  <c r="G27" i="10" s="1"/>
  <c r="F60" i="5"/>
  <c r="E60" i="5" s="1"/>
  <c r="I323" i="11"/>
  <c r="I207" i="11"/>
  <c r="F44" i="1"/>
  <c r="E44" i="1" s="1"/>
  <c r="L15" i="10"/>
  <c r="L27" i="10" s="1"/>
  <c r="H35" i="10" s="1"/>
  <c r="E139" i="10"/>
  <c r="E143" i="10" s="1"/>
  <c r="F15" i="5"/>
  <c r="E15" i="5" s="1"/>
  <c r="E15" i="10"/>
  <c r="E27" i="10" s="1"/>
  <c r="E31" i="10" s="1"/>
  <c r="E207" i="11"/>
  <c r="F191" i="11"/>
  <c r="F233" i="11" s="1"/>
  <c r="F287" i="11" s="1"/>
  <c r="F296" i="11" s="1"/>
  <c r="E61" i="11"/>
  <c r="F34" i="1"/>
  <c r="E34" i="1" s="1"/>
  <c r="F19" i="1"/>
  <c r="E19" i="1" s="1"/>
  <c r="K207" i="11"/>
  <c r="E251" i="11"/>
  <c r="C175" i="11"/>
  <c r="C323" i="11"/>
  <c r="F54" i="1"/>
  <c r="E54" i="1" s="1"/>
  <c r="E18" i="11"/>
  <c r="H207" i="11"/>
  <c r="I191" i="11"/>
  <c r="I233" i="11" s="1"/>
  <c r="I296" i="11" s="1"/>
  <c r="F40" i="1"/>
  <c r="E40" i="1" s="1"/>
  <c r="K191" i="11"/>
  <c r="K233" i="11" s="1"/>
  <c r="K296" i="11" s="1"/>
  <c r="H332" i="11"/>
  <c r="F10" i="1"/>
  <c r="E10" i="1" s="1"/>
  <c r="G323" i="11"/>
  <c r="E233" i="11"/>
  <c r="E287" i="11" s="1"/>
  <c r="E296" i="11" s="1"/>
  <c r="F50" i="1"/>
  <c r="E50" i="1" s="1"/>
  <c r="G207" i="11"/>
  <c r="G332" i="11"/>
  <c r="E199" i="11"/>
  <c r="E215" i="11" s="1"/>
  <c r="F25" i="1"/>
  <c r="E25" i="1" s="1"/>
  <c r="C251" i="11"/>
  <c r="L323" i="11"/>
  <c r="G199" i="11"/>
  <c r="G215" i="11" s="1"/>
  <c r="L191" i="11"/>
  <c r="L233" i="11" s="1"/>
  <c r="L296" i="11" s="1"/>
  <c r="L207" i="11"/>
  <c r="F63" i="5" l="1"/>
  <c r="E63" i="5" s="1"/>
  <c r="F34" i="5"/>
  <c r="F48" i="1"/>
  <c r="E48" i="1" s="1"/>
  <c r="P930" i="6"/>
  <c r="O930" i="6" s="1"/>
  <c r="F37" i="5"/>
  <c r="L216" i="6"/>
  <c r="P216" i="6" s="1"/>
  <c r="O216" i="6" s="1"/>
  <c r="M18" i="6"/>
  <c r="M19" i="6" s="1"/>
  <c r="M20" i="6" s="1"/>
  <c r="M21" i="6" s="1"/>
  <c r="M22" i="6" s="1"/>
  <c r="M23" i="6" s="1"/>
  <c r="M24" i="6" s="1"/>
  <c r="M25" i="6" s="1"/>
  <c r="M26" i="6" s="1"/>
  <c r="M27" i="6" s="1"/>
  <c r="M28" i="6" s="1"/>
  <c r="M29" i="6" s="1"/>
  <c r="L210" i="6"/>
  <c r="P201" i="6"/>
  <c r="O201" i="6" s="1"/>
  <c r="F132" i="1"/>
  <c r="E132" i="1" s="1"/>
  <c r="C14" i="11"/>
  <c r="E47" i="11"/>
  <c r="F89" i="1"/>
  <c r="E89" i="1" s="1"/>
  <c r="F31" i="1"/>
  <c r="E31" i="1" s="1"/>
  <c r="G139" i="11"/>
  <c r="F7" i="1"/>
  <c r="E7" i="1" s="1"/>
  <c r="F8" i="5"/>
  <c r="E8" i="5" s="1"/>
  <c r="H10" i="3"/>
  <c r="F56" i="5"/>
  <c r="E56" i="5" s="1"/>
  <c r="L823" i="6"/>
  <c r="P823" i="6" s="1"/>
  <c r="O823" i="6" s="1"/>
  <c r="L729" i="6"/>
  <c r="P729" i="6" s="1"/>
  <c r="O729" i="6" s="1"/>
  <c r="D175" i="11"/>
  <c r="C179" i="11" s="1"/>
  <c r="F41" i="5"/>
  <c r="E41" i="5" s="1"/>
  <c r="P906" i="6"/>
  <c r="O906" i="6" s="1"/>
  <c r="E9" i="13"/>
  <c r="F30" i="12"/>
  <c r="E30" i="12" s="1"/>
  <c r="C11" i="10"/>
  <c r="P215" i="6"/>
  <c r="O215" i="6" s="1"/>
  <c r="C31" i="11"/>
  <c r="F58" i="11"/>
  <c r="I126" i="11"/>
  <c r="C147" i="11" s="1"/>
  <c r="C13" i="13"/>
  <c r="L950" i="6"/>
  <c r="L952" i="6" s="1"/>
  <c r="P689" i="6"/>
  <c r="O689" i="6" s="1"/>
  <c r="L224" i="6"/>
  <c r="P224" i="6" s="1"/>
  <c r="O224" i="6" s="1"/>
  <c r="F55" i="12"/>
  <c r="E55" i="12" s="1"/>
  <c r="D6" i="1"/>
  <c r="F6" i="1" s="1"/>
  <c r="E6" i="1" s="1"/>
  <c r="F62" i="5"/>
  <c r="E62" i="5" s="1"/>
  <c r="F18" i="12"/>
  <c r="E18" i="12" s="1"/>
  <c r="F162" i="1"/>
  <c r="E162" i="1" s="1"/>
  <c r="F71" i="5"/>
  <c r="E71" i="5" s="1"/>
  <c r="F47" i="12"/>
  <c r="E47" i="12" s="1"/>
  <c r="L692" i="6"/>
  <c r="P692" i="6" s="1"/>
  <c r="O692" i="6" s="1"/>
  <c r="F40" i="12"/>
  <c r="E40" i="12" s="1"/>
  <c r="L227" i="6"/>
  <c r="P227" i="6" s="1"/>
  <c r="O227" i="6" s="1"/>
  <c r="F39" i="1"/>
  <c r="E39" i="1" s="1"/>
  <c r="F16" i="1"/>
  <c r="E16" i="1" s="1"/>
  <c r="P803" i="6"/>
  <c r="O803" i="6" s="1"/>
  <c r="G31" i="11"/>
  <c r="F76" i="1"/>
  <c r="E76" i="1" s="1"/>
  <c r="F70" i="1"/>
  <c r="E70" i="1" s="1"/>
  <c r="F81" i="1"/>
  <c r="E81" i="1" s="1"/>
  <c r="P203" i="6"/>
  <c r="O203" i="6" s="1"/>
  <c r="F113" i="1"/>
  <c r="E113" i="1" s="1"/>
  <c r="C83" i="10"/>
  <c r="F144" i="1"/>
  <c r="E144" i="1" s="1"/>
  <c r="F13" i="1"/>
  <c r="E13" i="1" s="1"/>
  <c r="P724" i="6"/>
  <c r="O724" i="6" s="1"/>
  <c r="F63" i="1"/>
  <c r="E63" i="1" s="1"/>
  <c r="F47" i="5"/>
  <c r="E47" i="5" s="1"/>
  <c r="F5" i="1"/>
  <c r="E5" i="1" s="1"/>
  <c r="F74" i="1"/>
  <c r="E74" i="1" s="1"/>
  <c r="F83" i="1"/>
  <c r="E83" i="1" s="1"/>
  <c r="G126" i="11"/>
  <c r="F111" i="1"/>
  <c r="E111" i="1" s="1"/>
  <c r="F140" i="1"/>
  <c r="E140" i="1" s="1"/>
  <c r="D191" i="11"/>
  <c r="D233" i="11" s="1"/>
  <c r="D287" i="11" s="1"/>
  <c r="D296" i="11" s="1"/>
  <c r="F84" i="1"/>
  <c r="E84" i="1" s="1"/>
  <c r="F39" i="10"/>
  <c r="F75" i="1"/>
  <c r="E75" i="1" s="1"/>
  <c r="F48" i="5"/>
  <c r="E48" i="5" s="1"/>
  <c r="D58" i="11"/>
  <c r="K47" i="11"/>
  <c r="D20" i="2"/>
  <c r="D30" i="2" s="1"/>
  <c r="F30" i="2" s="1"/>
  <c r="L675" i="6"/>
  <c r="L679" i="6" s="1"/>
  <c r="P10" i="6"/>
  <c r="O10" i="6" s="1"/>
  <c r="F68" i="5"/>
  <c r="E68" i="5" s="1"/>
  <c r="C103" i="10"/>
  <c r="E5" i="13"/>
  <c r="C9" i="13"/>
  <c r="F20" i="12"/>
  <c r="E20" i="12" s="1"/>
  <c r="F32" i="12"/>
  <c r="E32" i="12" s="1"/>
  <c r="F9" i="13"/>
  <c r="F31" i="12"/>
  <c r="E31" i="12" s="1"/>
  <c r="G9" i="13"/>
  <c r="F44" i="12"/>
  <c r="E44" i="12" s="1"/>
  <c r="F42" i="12"/>
  <c r="E42" i="12" s="1"/>
  <c r="G31" i="10"/>
  <c r="C35" i="10"/>
  <c r="P721" i="6"/>
  <c r="O721" i="6" s="1"/>
  <c r="L696" i="6"/>
  <c r="L708" i="6" s="1"/>
  <c r="P708" i="6" s="1"/>
  <c r="O708" i="6" s="1"/>
  <c r="P726" i="6"/>
  <c r="O726" i="6" s="1"/>
  <c r="C187" i="11"/>
  <c r="L822" i="6"/>
  <c r="P822" i="6" s="1"/>
  <c r="O822" i="6" s="1"/>
  <c r="L819" i="6"/>
  <c r="P819" i="6" s="1"/>
  <c r="O819" i="6" s="1"/>
  <c r="P790" i="6"/>
  <c r="O790" i="6" s="1"/>
  <c r="C211" i="11"/>
  <c r="F69" i="1"/>
  <c r="E69" i="1" s="1"/>
  <c r="C110" i="11"/>
  <c r="C114" i="11" s="1"/>
  <c r="P199" i="6"/>
  <c r="O199" i="6" s="1"/>
  <c r="F32" i="1"/>
  <c r="E32" i="1" s="1"/>
  <c r="K58" i="11"/>
  <c r="F82" i="1"/>
  <c r="E82" i="1" s="1"/>
  <c r="D37" i="13"/>
  <c r="D49" i="13" s="1"/>
  <c r="F25" i="12"/>
  <c r="E25" i="12" s="1"/>
  <c r="F139" i="11"/>
  <c r="D139" i="11"/>
  <c r="F126" i="11"/>
  <c r="F6" i="11"/>
  <c r="F45" i="1"/>
  <c r="E45" i="1" s="1"/>
  <c r="F33" i="1"/>
  <c r="E33" i="1" s="1"/>
  <c r="G18" i="11"/>
  <c r="F47" i="10"/>
  <c r="C63" i="10"/>
  <c r="J25" i="13"/>
  <c r="F25" i="13"/>
  <c r="D25" i="13"/>
  <c r="C18" i="11"/>
  <c r="F135" i="1"/>
  <c r="E135" i="1" s="1"/>
  <c r="G47" i="10"/>
  <c r="E10" i="3"/>
  <c r="L702" i="6"/>
  <c r="P702" i="6" s="1"/>
  <c r="O702" i="6" s="1"/>
  <c r="P733" i="6"/>
  <c r="O733" i="6" s="1"/>
  <c r="P827" i="6"/>
  <c r="O827" i="6" s="1"/>
  <c r="P831" i="6"/>
  <c r="O831" i="6" s="1"/>
  <c r="L219" i="6"/>
  <c r="P900" i="6"/>
  <c r="O900" i="6" s="1"/>
  <c r="P211" i="6"/>
  <c r="O211" i="6" s="1"/>
  <c r="P918" i="6"/>
  <c r="O918" i="6" s="1"/>
  <c r="P212" i="6"/>
  <c r="O212" i="6" s="1"/>
  <c r="L7" i="6"/>
  <c r="P7" i="6" s="1"/>
  <c r="O7" i="6" s="1"/>
  <c r="O8" i="6" s="1"/>
  <c r="O9" i="6" s="1"/>
  <c r="P667" i="6"/>
  <c r="O667" i="6" s="1"/>
  <c r="P820" i="6"/>
  <c r="O820" i="6" s="1"/>
  <c r="L953" i="6"/>
  <c r="P953" i="6" s="1"/>
  <c r="O953" i="6" s="1"/>
  <c r="P756" i="6"/>
  <c r="O756" i="6" s="1"/>
  <c r="P11" i="6"/>
  <c r="O11" i="6" s="1"/>
  <c r="L909" i="6"/>
  <c r="P909" i="6" s="1"/>
  <c r="O909" i="6" s="1"/>
  <c r="P911" i="6"/>
  <c r="O911" i="6" s="1"/>
  <c r="L701" i="6"/>
  <c r="P701" i="6" s="1"/>
  <c r="O701" i="6" s="1"/>
  <c r="P210" i="6"/>
  <c r="O210" i="6" s="1"/>
  <c r="P912" i="6"/>
  <c r="O912" i="6" s="1"/>
  <c r="P901" i="6"/>
  <c r="O901" i="6" s="1"/>
  <c r="P209" i="6"/>
  <c r="O209" i="6" s="1"/>
  <c r="P919" i="6"/>
  <c r="O919" i="6" s="1"/>
  <c r="P730" i="6"/>
  <c r="O730" i="6" s="1"/>
  <c r="P913" i="6"/>
  <c r="O913" i="6" s="1"/>
  <c r="L744" i="6"/>
  <c r="L753" i="6" s="1"/>
  <c r="P917" i="6"/>
  <c r="O917" i="6" s="1"/>
  <c r="P787" i="6"/>
  <c r="O787" i="6" s="1"/>
  <c r="P833" i="6"/>
  <c r="O833" i="6" s="1"/>
  <c r="P828" i="6"/>
  <c r="O828" i="6" s="1"/>
  <c r="P207" i="6"/>
  <c r="O207" i="6" s="1"/>
  <c r="P731" i="6"/>
  <c r="O731" i="6" s="1"/>
  <c r="P760" i="6"/>
  <c r="O760" i="6" s="1"/>
  <c r="P899" i="6"/>
  <c r="O899" i="6" s="1"/>
  <c r="L910" i="6"/>
  <c r="P910" i="6" s="1"/>
  <c r="O910" i="6" s="1"/>
  <c r="P942" i="6"/>
  <c r="O942" i="6" s="1"/>
  <c r="P218" i="6"/>
  <c r="O218" i="6" s="1"/>
  <c r="P205" i="6"/>
  <c r="O205" i="6" s="1"/>
  <c r="L816" i="6"/>
  <c r="P818" i="6"/>
  <c r="O818" i="6" s="1"/>
  <c r="P826" i="6"/>
  <c r="O826" i="6" s="1"/>
  <c r="F7" i="12"/>
  <c r="L168" i="6"/>
  <c r="L161" i="6"/>
  <c r="L222" i="6"/>
  <c r="L691" i="6"/>
  <c r="P213" i="6"/>
  <c r="O213" i="6" s="1"/>
  <c r="L727" i="6"/>
  <c r="F33" i="12"/>
  <c r="E33" i="12" s="1"/>
  <c r="H9" i="13"/>
  <c r="P800" i="6"/>
  <c r="O800" i="6" s="1"/>
  <c r="P779" i="6"/>
  <c r="O779" i="6" s="1"/>
  <c r="P798" i="6"/>
  <c r="O798" i="6" s="1"/>
  <c r="F10" i="12"/>
  <c r="E10" i="12" s="1"/>
  <c r="F26" i="1"/>
  <c r="E26" i="1" s="1"/>
  <c r="F94" i="1"/>
  <c r="E94" i="1" s="1"/>
  <c r="F50" i="11"/>
  <c r="F155" i="1"/>
  <c r="E155" i="1" s="1"/>
  <c r="I50" i="11"/>
  <c r="F142" i="1"/>
  <c r="E142" i="1" s="1"/>
  <c r="F123" i="1"/>
  <c r="E123" i="1" s="1"/>
  <c r="E175" i="11"/>
  <c r="E314" i="11"/>
  <c r="F27" i="1"/>
  <c r="E27" i="1" s="1"/>
  <c r="D14" i="2"/>
  <c r="D24" i="2" s="1"/>
  <c r="F24" i="2" s="1"/>
  <c r="C10" i="3"/>
  <c r="P684" i="6"/>
  <c r="O684" i="6" s="1"/>
  <c r="L697" i="6"/>
  <c r="P697" i="6" s="1"/>
  <c r="O697" i="6" s="1"/>
  <c r="P907" i="6"/>
  <c r="O907" i="6" s="1"/>
  <c r="C67" i="10"/>
  <c r="F37" i="13"/>
  <c r="F49" i="13" s="1"/>
  <c r="C39" i="10"/>
  <c r="G43" i="10"/>
  <c r="F36" i="5"/>
  <c r="H43" i="10"/>
  <c r="H39" i="10"/>
  <c r="F8" i="12"/>
  <c r="E8" i="12" s="1"/>
  <c r="J39" i="10"/>
  <c r="G147" i="11"/>
  <c r="F11" i="5"/>
  <c r="E11" i="5" s="1"/>
  <c r="D15" i="10"/>
  <c r="D27" i="10" s="1"/>
  <c r="D31" i="10" s="1"/>
  <c r="L208" i="6"/>
  <c r="F12" i="12"/>
  <c r="E12" i="12" s="1"/>
  <c r="P949" i="6"/>
  <c r="O949" i="6" s="1"/>
  <c r="L945" i="6"/>
  <c r="L728" i="6"/>
  <c r="L699" i="6"/>
  <c r="L830" i="6"/>
  <c r="P792" i="6"/>
  <c r="O792" i="6" s="1"/>
  <c r="C19" i="10"/>
  <c r="P799" i="6"/>
  <c r="O799" i="6" s="1"/>
  <c r="C27" i="11"/>
  <c r="C15" i="3"/>
  <c r="D17" i="2"/>
  <c r="D27" i="2" s="1"/>
  <c r="D37" i="2" s="1"/>
  <c r="F37" i="2" s="1"/>
  <c r="P663" i="6"/>
  <c r="O663" i="6" s="1"/>
  <c r="L665" i="6"/>
  <c r="L674" i="6"/>
  <c r="G39" i="10"/>
  <c r="J191" i="11"/>
  <c r="J233" i="11" s="1"/>
  <c r="J296" i="11" s="1"/>
  <c r="F108" i="1"/>
  <c r="E108" i="1" s="1"/>
  <c r="E126" i="11"/>
  <c r="J15" i="10"/>
  <c r="J27" i="10" s="1"/>
  <c r="F35" i="10" s="1"/>
  <c r="G251" i="11"/>
  <c r="H81" i="11"/>
  <c r="H89" i="11" s="1"/>
  <c r="C127" i="10"/>
  <c r="F19" i="12"/>
  <c r="E19" i="12" s="1"/>
  <c r="P685" i="6"/>
  <c r="O685" i="6" s="1"/>
  <c r="D10" i="3"/>
  <c r="L943" i="6"/>
  <c r="P672" i="6"/>
  <c r="O672" i="6" s="1"/>
  <c r="L789" i="6"/>
  <c r="F18" i="11"/>
  <c r="F35" i="1"/>
  <c r="E35" i="1" s="1"/>
  <c r="D18" i="11"/>
  <c r="F81" i="11"/>
  <c r="G61" i="11"/>
  <c r="C50" i="11"/>
  <c r="C139" i="10"/>
  <c r="C143" i="10" s="1"/>
  <c r="E47" i="10"/>
  <c r="F30" i="5"/>
  <c r="J143" i="10"/>
  <c r="F147" i="10" s="1"/>
  <c r="H18" i="11"/>
  <c r="H13" i="13"/>
  <c r="F14" i="5"/>
  <c r="E14" i="5" s="1"/>
  <c r="C195" i="11"/>
  <c r="D15" i="2"/>
  <c r="D25" i="2" s="1"/>
  <c r="F25" i="2" s="1"/>
  <c r="H126" i="11"/>
  <c r="D16" i="2"/>
  <c r="D26" i="2" s="1"/>
  <c r="F26" i="2" s="1"/>
  <c r="F39" i="5"/>
  <c r="G37" i="13"/>
  <c r="G49" i="13" s="1"/>
  <c r="E21" i="13"/>
  <c r="P197" i="6"/>
  <c r="O197" i="6" s="1"/>
  <c r="P802" i="6"/>
  <c r="O802" i="6" s="1"/>
  <c r="F37" i="12"/>
  <c r="E37" i="12" s="1"/>
  <c r="D21" i="13"/>
  <c r="J43" i="10"/>
  <c r="F45" i="5"/>
  <c r="F10" i="11"/>
  <c r="F139" i="1"/>
  <c r="E139" i="1" s="1"/>
  <c r="F147" i="11"/>
  <c r="F91" i="1"/>
  <c r="E91" i="1" s="1"/>
  <c r="C147" i="10"/>
  <c r="F20" i="5"/>
  <c r="E20" i="5" s="1"/>
  <c r="I143" i="10"/>
  <c r="E147" i="10" s="1"/>
  <c r="F29" i="5"/>
  <c r="E29" i="5" s="1"/>
  <c r="F22" i="12"/>
  <c r="E22" i="12" s="1"/>
  <c r="H37" i="13"/>
  <c r="H49" i="13" s="1"/>
  <c r="L37" i="13"/>
  <c r="L49" i="13" s="1"/>
  <c r="F27" i="12"/>
  <c r="E27" i="12" s="1"/>
  <c r="C131" i="10"/>
  <c r="F38" i="5"/>
  <c r="E38" i="5" s="1"/>
  <c r="F5" i="13"/>
  <c r="F29" i="12"/>
  <c r="E29" i="12" s="1"/>
  <c r="E25" i="13"/>
  <c r="F52" i="12"/>
  <c r="E52" i="12" s="1"/>
  <c r="P664" i="6"/>
  <c r="O664" i="6" s="1"/>
  <c r="L666" i="6"/>
  <c r="C118" i="11"/>
  <c r="C122" i="11" s="1"/>
  <c r="F68" i="1"/>
  <c r="E68" i="1" s="1"/>
  <c r="L257" i="6"/>
  <c r="P254" i="6"/>
  <c r="O254" i="6" s="1"/>
  <c r="F22" i="1"/>
  <c r="E22" i="1" s="1"/>
  <c r="F65" i="5"/>
  <c r="E65" i="5" s="1"/>
  <c r="F14" i="12"/>
  <c r="E14" i="12" s="1"/>
  <c r="P204" i="6"/>
  <c r="O204" i="6" s="1"/>
  <c r="M161" i="6"/>
  <c r="C332" i="11"/>
  <c r="C199" i="11"/>
  <c r="C215" i="11" s="1"/>
  <c r="C207" i="11"/>
  <c r="L732" i="6"/>
  <c r="I43" i="10"/>
  <c r="F44" i="5"/>
  <c r="P671" i="6"/>
  <c r="O671" i="6" s="1"/>
  <c r="L676" i="6"/>
  <c r="F88" i="1"/>
  <c r="E88" i="1" s="1"/>
  <c r="C85" i="11"/>
  <c r="C107" i="10"/>
  <c r="F55" i="5"/>
  <c r="E55" i="5" s="1"/>
  <c r="G6" i="11"/>
  <c r="F80" i="1"/>
  <c r="E80" i="1" s="1"/>
  <c r="F128" i="1"/>
  <c r="E128" i="1" s="1"/>
  <c r="D10" i="11"/>
  <c r="H139" i="11"/>
  <c r="F60" i="1"/>
  <c r="E60" i="1" s="1"/>
  <c r="H58" i="11"/>
  <c r="F73" i="1"/>
  <c r="E73" i="1" s="1"/>
  <c r="H47" i="11"/>
  <c r="F130" i="1"/>
  <c r="E130" i="1" s="1"/>
  <c r="D5" i="13"/>
  <c r="F24" i="12"/>
  <c r="E24" i="12" s="1"/>
  <c r="D47" i="10"/>
  <c r="F61" i="5"/>
  <c r="E61" i="5" s="1"/>
  <c r="F13" i="12"/>
  <c r="E13" i="12" s="1"/>
  <c r="E37" i="13"/>
  <c r="E49" i="13" s="1"/>
  <c r="L217" i="6"/>
  <c r="L226" i="6"/>
  <c r="P2" i="6"/>
  <c r="O2" i="6" s="1"/>
  <c r="L4" i="6"/>
  <c r="E15" i="9"/>
  <c r="E16" i="9"/>
  <c r="E24" i="9"/>
  <c r="D24" i="9"/>
  <c r="L290" i="6" s="1"/>
  <c r="P290" i="6" s="1"/>
  <c r="O290" i="6" s="1"/>
  <c r="L821" i="6"/>
  <c r="P793" i="6"/>
  <c r="O793" i="6" s="1"/>
  <c r="F18" i="5"/>
  <c r="E18" i="5" s="1"/>
  <c r="E39" i="10"/>
  <c r="L681" i="6"/>
  <c r="P677" i="6"/>
  <c r="O677" i="6" s="1"/>
  <c r="F47" i="1"/>
  <c r="E47" i="1" s="1"/>
  <c r="C135" i="11"/>
  <c r="C143" i="11" s="1"/>
  <c r="E6" i="11"/>
  <c r="F56" i="1"/>
  <c r="E56" i="1" s="1"/>
  <c r="E58" i="11"/>
  <c r="F51" i="1"/>
  <c r="E51" i="1" s="1"/>
  <c r="F47" i="11"/>
  <c r="F114" i="1"/>
  <c r="E114" i="1" s="1"/>
  <c r="P725" i="6"/>
  <c r="O725" i="6" s="1"/>
  <c r="L734" i="6"/>
  <c r="C71" i="10"/>
  <c r="F59" i="5"/>
  <c r="E59" i="5" s="1"/>
  <c r="F56" i="12"/>
  <c r="E56" i="12" s="1"/>
  <c r="I25" i="13"/>
  <c r="P1294" i="6"/>
  <c r="O1294" i="6" s="1"/>
  <c r="L1295" i="6"/>
  <c r="F124" i="1"/>
  <c r="E124" i="1" s="1"/>
  <c r="E31" i="11"/>
  <c r="C139" i="11"/>
  <c r="C126" i="11"/>
  <c r="F24" i="1"/>
  <c r="E24" i="1" s="1"/>
  <c r="L832" i="6"/>
  <c r="P801" i="6"/>
  <c r="O801" i="6" s="1"/>
  <c r="L829" i="6"/>
  <c r="P804" i="6"/>
  <c r="O804" i="6" s="1"/>
  <c r="F119" i="1"/>
  <c r="E119" i="1" s="1"/>
  <c r="I15" i="10"/>
  <c r="I27" i="10" s="1"/>
  <c r="E35" i="10" s="1"/>
  <c r="L668" i="6"/>
  <c r="G81" i="11"/>
  <c r="G93" i="11" s="1"/>
  <c r="G98" i="11" s="1"/>
  <c r="G102" i="11" s="1"/>
  <c r="F97" i="1"/>
  <c r="E97" i="1" s="1"/>
  <c r="F77" i="5"/>
  <c r="E77" i="5" s="1"/>
  <c r="C79" i="10"/>
  <c r="I10" i="3"/>
  <c r="D21" i="2"/>
  <c r="F21" i="2" s="1"/>
  <c r="F8" i="2"/>
  <c r="D18" i="2"/>
  <c r="D28" i="2" s="1"/>
  <c r="D38" i="2" s="1"/>
  <c r="F38" i="2" s="1"/>
  <c r="F10" i="3"/>
  <c r="D251" i="11"/>
  <c r="D332" i="11"/>
  <c r="D207" i="11"/>
  <c r="D199" i="11"/>
  <c r="D215" i="11" s="1"/>
  <c r="D323" i="11"/>
  <c r="F251" i="11"/>
  <c r="F29" i="1"/>
  <c r="E29" i="1" s="1"/>
  <c r="F332" i="11"/>
  <c r="I183" i="11"/>
  <c r="I229" i="11" s="1"/>
  <c r="I278" i="11" s="1"/>
  <c r="F38" i="1"/>
  <c r="E38" i="1" s="1"/>
  <c r="L695" i="6"/>
  <c r="P686" i="6"/>
  <c r="O686" i="6" s="1"/>
  <c r="F54" i="12"/>
  <c r="E54" i="12" s="1"/>
  <c r="G25" i="13"/>
  <c r="C51" i="10"/>
  <c r="F43" i="5"/>
  <c r="E43" i="5" s="1"/>
  <c r="F51" i="10"/>
  <c r="F51" i="5"/>
  <c r="E51" i="5" s="1"/>
  <c r="F149" i="1"/>
  <c r="E149" i="1" s="1"/>
  <c r="H10" i="11"/>
  <c r="F11" i="1"/>
  <c r="E11" i="1" s="1"/>
  <c r="C183" i="11"/>
  <c r="C229" i="11" s="1"/>
  <c r="C278" i="11" s="1"/>
  <c r="D15" i="9"/>
  <c r="L281" i="6" s="1"/>
  <c r="P281" i="6" s="1"/>
  <c r="O281" i="6" s="1"/>
  <c r="E183" i="11"/>
  <c r="E229" i="11" s="1"/>
  <c r="E278" i="11" s="1"/>
  <c r="D8" i="9"/>
  <c r="L273" i="6" s="1"/>
  <c r="P273" i="6" s="1"/>
  <c r="O273" i="6" s="1"/>
  <c r="D7" i="9"/>
  <c r="L272" i="6" s="1"/>
  <c r="L296" i="6" s="1"/>
  <c r="D21" i="9"/>
  <c r="L287" i="6" s="1"/>
  <c r="L311" i="6" s="1"/>
  <c r="E21" i="9"/>
  <c r="E17" i="9"/>
  <c r="D9" i="9"/>
  <c r="L274" i="6" s="1"/>
  <c r="P274" i="6" s="1"/>
  <c r="O274" i="6" s="1"/>
  <c r="D11" i="9"/>
  <c r="L276" i="6" s="1"/>
  <c r="L300" i="6" s="1"/>
  <c r="D20" i="9"/>
  <c r="L286" i="6" s="1"/>
  <c r="L310" i="6" s="1"/>
  <c r="E23" i="9"/>
  <c r="E22" i="9"/>
  <c r="D16" i="9"/>
  <c r="L282" i="6" s="1"/>
  <c r="L306" i="6" s="1"/>
  <c r="D19" i="9"/>
  <c r="L285" i="6" s="1"/>
  <c r="D13" i="9"/>
  <c r="L278" i="6" s="1"/>
  <c r="D6" i="9"/>
  <c r="L270" i="6" s="1"/>
  <c r="P270" i="6" s="1"/>
  <c r="O270" i="6" s="1"/>
  <c r="E14" i="9"/>
  <c r="D18" i="9"/>
  <c r="L284" i="6" s="1"/>
  <c r="E12" i="9"/>
  <c r="E19" i="9"/>
  <c r="D14" i="9"/>
  <c r="L279" i="6" s="1"/>
  <c r="E18" i="9"/>
  <c r="D22" i="9"/>
  <c r="L288" i="6" s="1"/>
  <c r="L312" i="6" s="1"/>
  <c r="D17" i="9"/>
  <c r="L283" i="6" s="1"/>
  <c r="L307" i="6" s="1"/>
  <c r="D12" i="9"/>
  <c r="L277" i="6" s="1"/>
  <c r="P277" i="6" s="1"/>
  <c r="O277" i="6" s="1"/>
  <c r="D4" i="9"/>
  <c r="L268" i="6" s="1"/>
  <c r="P268" i="6" s="1"/>
  <c r="O268" i="6" s="1"/>
  <c r="D5" i="9"/>
  <c r="L269" i="6" s="1"/>
  <c r="L293" i="6" s="1"/>
  <c r="D23" i="9"/>
  <c r="L289" i="6" s="1"/>
  <c r="L313" i="6" s="1"/>
  <c r="L295" i="6"/>
  <c r="P271" i="6"/>
  <c r="O271" i="6" s="1"/>
  <c r="P267" i="6"/>
  <c r="O267" i="6" s="1"/>
  <c r="L291" i="6"/>
  <c r="P275" i="6"/>
  <c r="O275" i="6" s="1"/>
  <c r="L299" i="6"/>
  <c r="L304" i="6"/>
  <c r="P280" i="6"/>
  <c r="O280" i="6" s="1"/>
  <c r="C106" i="11"/>
  <c r="G58" i="11"/>
  <c r="F101" i="1"/>
  <c r="E101" i="1" s="1"/>
  <c r="F112" i="1"/>
  <c r="E112" i="1" s="1"/>
  <c r="C61" i="11"/>
  <c r="F78" i="1"/>
  <c r="E78" i="1" s="1"/>
  <c r="D61" i="11"/>
  <c r="J61" i="11"/>
  <c r="F131" i="1"/>
  <c r="E131" i="1" s="1"/>
  <c r="E50" i="11"/>
  <c r="F152" i="1"/>
  <c r="E152" i="1" s="1"/>
  <c r="F133" i="1"/>
  <c r="E133" i="1" s="1"/>
  <c r="P905" i="6"/>
  <c r="O905" i="6" s="1"/>
  <c r="L223" i="6"/>
  <c r="P214" i="6"/>
  <c r="O214" i="6" s="1"/>
  <c r="L206" i="6"/>
  <c r="I93" i="11"/>
  <c r="I98" i="11" s="1"/>
  <c r="I102" i="11" s="1"/>
  <c r="I89" i="11"/>
  <c r="E89" i="11"/>
  <c r="C10" i="11"/>
  <c r="I6" i="11"/>
  <c r="F8" i="1"/>
  <c r="E8" i="1" s="1"/>
  <c r="F16" i="12"/>
  <c r="E16" i="12" s="1"/>
  <c r="F135" i="10"/>
  <c r="F7" i="10"/>
  <c r="F23" i="10" s="1"/>
  <c r="F7" i="5"/>
  <c r="E7" i="5" s="1"/>
  <c r="D135" i="10"/>
  <c r="F21" i="12"/>
  <c r="E21" i="12" s="1"/>
  <c r="I29" i="13"/>
  <c r="I45" i="13" s="1"/>
  <c r="G7" i="10"/>
  <c r="G23" i="10" s="1"/>
  <c r="G135" i="10"/>
  <c r="F5" i="5"/>
  <c r="E5" i="5" s="1"/>
  <c r="C135" i="10"/>
  <c r="E135" i="10"/>
  <c r="E7" i="10"/>
  <c r="E23" i="10" s="1"/>
  <c r="H7" i="10"/>
  <c r="H23" i="10" s="1"/>
  <c r="H135" i="10"/>
  <c r="F24" i="5"/>
  <c r="E24" i="5" s="1"/>
  <c r="I135" i="10"/>
  <c r="F6" i="12"/>
  <c r="E6" i="12" s="1"/>
  <c r="D29" i="13"/>
  <c r="D45" i="13" s="1"/>
  <c r="F4" i="12"/>
  <c r="E4" i="12" s="1"/>
  <c r="C29" i="13"/>
  <c r="C45" i="13" s="1"/>
  <c r="D183" i="11"/>
  <c r="D229" i="11" s="1"/>
  <c r="D278" i="11" s="1"/>
  <c r="I7" i="10"/>
  <c r="I23" i="10" s="1"/>
  <c r="F323" i="11"/>
  <c r="F199" i="11"/>
  <c r="F215" i="11" s="1"/>
  <c r="H47" i="10"/>
  <c r="J47" i="10"/>
  <c r="F75" i="5"/>
  <c r="E75" i="5" s="1"/>
  <c r="G51" i="10"/>
  <c r="F34" i="12"/>
  <c r="E34" i="12" s="1"/>
  <c r="F45" i="12"/>
  <c r="E45" i="12" s="1"/>
  <c r="F50" i="12"/>
  <c r="E50" i="12" s="1"/>
  <c r="D29" i="2"/>
  <c r="D39" i="2" s="1"/>
  <c r="F39" i="2" s="1"/>
  <c r="F19" i="2"/>
  <c r="G10" i="3"/>
  <c r="F9" i="2"/>
  <c r="F11" i="2"/>
  <c r="L740" i="6"/>
  <c r="D93" i="11"/>
  <c r="D98" i="11" s="1"/>
  <c r="D102" i="11" s="1"/>
  <c r="C225" i="11"/>
  <c r="C269" i="11" s="1"/>
  <c r="C305" i="11" s="1"/>
  <c r="C260" i="11"/>
  <c r="D167" i="11"/>
  <c r="D221" i="11" s="1"/>
  <c r="C89" i="11"/>
  <c r="E28" i="5"/>
  <c r="E10" i="5"/>
  <c r="E25" i="5"/>
  <c r="E21" i="5"/>
  <c r="P904" i="6"/>
  <c r="O904" i="6" s="1"/>
  <c r="P693" i="6"/>
  <c r="O693" i="6" s="1"/>
  <c r="P5" i="6"/>
  <c r="O5" i="6" s="1"/>
  <c r="P951" i="6"/>
  <c r="O951" i="6" s="1"/>
  <c r="L221" i="6"/>
  <c r="L815" i="6"/>
  <c r="L929" i="6"/>
  <c r="P788" i="6"/>
  <c r="O788" i="6" s="1"/>
  <c r="L739" i="6"/>
  <c r="P735" i="6"/>
  <c r="O735" i="6" s="1"/>
  <c r="L762" i="6"/>
  <c r="P903" i="6"/>
  <c r="O903" i="6" s="1"/>
  <c r="L12" i="6"/>
  <c r="P757" i="6"/>
  <c r="O757" i="6" s="1"/>
  <c r="L759" i="6"/>
  <c r="P225" i="6"/>
  <c r="O225" i="6" s="1"/>
  <c r="L228" i="6"/>
  <c r="L742" i="6"/>
  <c r="P694" i="6"/>
  <c r="O694" i="6" s="1"/>
  <c r="L703" i="6"/>
  <c r="L908" i="6"/>
  <c r="P902" i="6"/>
  <c r="O902" i="6" s="1"/>
  <c r="E8" i="2"/>
  <c r="E11" i="2" s="1"/>
  <c r="E6" i="2"/>
  <c r="P698" i="6"/>
  <c r="O698" i="6" s="1"/>
  <c r="L707" i="6"/>
  <c r="D34" i="2" l="1"/>
  <c r="F34" i="2" s="1"/>
  <c r="D40" i="2"/>
  <c r="F40" i="2" s="1"/>
  <c r="L230" i="6"/>
  <c r="L233" i="6" s="1"/>
  <c r="M30" i="6"/>
  <c r="M31" i="6" s="1"/>
  <c r="M32" i="6" s="1"/>
  <c r="M33" i="6" s="1"/>
  <c r="M34" i="6" s="1"/>
  <c r="M35" i="6" s="1"/>
  <c r="M36" i="6" s="1"/>
  <c r="M37" i="6" s="1"/>
  <c r="M38" i="6" s="1"/>
  <c r="M39" i="6" s="1"/>
  <c r="M40" i="6" s="1"/>
  <c r="M41" i="6" s="1"/>
  <c r="P950" i="6"/>
  <c r="O950" i="6" s="1"/>
  <c r="L738" i="6"/>
  <c r="P738" i="6" s="1"/>
  <c r="O738" i="6" s="1"/>
  <c r="C155" i="11"/>
  <c r="F18" i="2"/>
  <c r="P675" i="6"/>
  <c r="O675" i="6" s="1"/>
  <c r="D35" i="2"/>
  <c r="F35" i="2" s="1"/>
  <c r="F20" i="2"/>
  <c r="F27" i="2"/>
  <c r="F15" i="2"/>
  <c r="P288" i="6"/>
  <c r="O288" i="6" s="1"/>
  <c r="L711" i="6"/>
  <c r="P711" i="6" s="1"/>
  <c r="O711" i="6" s="1"/>
  <c r="P696" i="6"/>
  <c r="O696" i="6" s="1"/>
  <c r="L705" i="6"/>
  <c r="L714" i="6" s="1"/>
  <c r="P269" i="6"/>
  <c r="O269" i="6" s="1"/>
  <c r="F14" i="2"/>
  <c r="L922" i="6"/>
  <c r="L928" i="6" s="1"/>
  <c r="L921" i="6"/>
  <c r="L927" i="6" s="1"/>
  <c r="L9" i="6"/>
  <c r="P9" i="6" s="1"/>
  <c r="P753" i="6"/>
  <c r="O753" i="6" s="1"/>
  <c r="L751" i="6"/>
  <c r="P206" i="6"/>
  <c r="O206" i="6" s="1"/>
  <c r="P681" i="6"/>
  <c r="O681" i="6" s="1"/>
  <c r="L220" i="6"/>
  <c r="P168" i="6"/>
  <c r="O168" i="6" s="1"/>
  <c r="P759" i="6"/>
  <c r="O759" i="6" s="1"/>
  <c r="P952" i="6"/>
  <c r="O952" i="6" s="1"/>
  <c r="P295" i="6"/>
  <c r="O295" i="6" s="1"/>
  <c r="P306" i="6"/>
  <c r="O306" i="6" s="1"/>
  <c r="L324" i="6"/>
  <c r="P324" i="6" s="1"/>
  <c r="O324" i="6" s="1"/>
  <c r="L335" i="6"/>
  <c r="L359" i="6" s="1"/>
  <c r="P679" i="6"/>
  <c r="O679" i="6" s="1"/>
  <c r="P832" i="6"/>
  <c r="O832" i="6" s="1"/>
  <c r="L743" i="6"/>
  <c r="P743" i="6" s="1"/>
  <c r="O743" i="6" s="1"/>
  <c r="P4" i="6"/>
  <c r="O4" i="6" s="1"/>
  <c r="L741" i="6"/>
  <c r="P741" i="6" s="1"/>
  <c r="O741" i="6" s="1"/>
  <c r="P728" i="6"/>
  <c r="O728" i="6" s="1"/>
  <c r="P208" i="6"/>
  <c r="O208" i="6" s="1"/>
  <c r="L700" i="6"/>
  <c r="L710" i="6"/>
  <c r="L955" i="6"/>
  <c r="P955" i="6" s="1"/>
  <c r="O955" i="6" s="1"/>
  <c r="P703" i="6"/>
  <c r="O703" i="6" s="1"/>
  <c r="P762" i="6"/>
  <c r="O762" i="6" s="1"/>
  <c r="L915" i="6"/>
  <c r="P739" i="6"/>
  <c r="O739" i="6" s="1"/>
  <c r="P929" i="6"/>
  <c r="O929" i="6" s="1"/>
  <c r="P223" i="6"/>
  <c r="O223" i="6" s="1"/>
  <c r="P291" i="6"/>
  <c r="O291" i="6" s="1"/>
  <c r="P296" i="6"/>
  <c r="O296" i="6" s="1"/>
  <c r="P666" i="6"/>
  <c r="O666" i="6" s="1"/>
  <c r="P943" i="6"/>
  <c r="O943" i="6" s="1"/>
  <c r="L678" i="6"/>
  <c r="P945" i="6"/>
  <c r="O945" i="6" s="1"/>
  <c r="P222" i="6"/>
  <c r="O222" i="6" s="1"/>
  <c r="L13" i="6"/>
  <c r="P299" i="6"/>
  <c r="O299" i="6" s="1"/>
  <c r="L334" i="6"/>
  <c r="P821" i="6"/>
  <c r="O821" i="6" s="1"/>
  <c r="L817" i="6"/>
  <c r="P699" i="6"/>
  <c r="O699" i="6" s="1"/>
  <c r="P815" i="6"/>
  <c r="O815" i="6" s="1"/>
  <c r="P221" i="6"/>
  <c r="O221" i="6" s="1"/>
  <c r="P740" i="6"/>
  <c r="O740" i="6" s="1"/>
  <c r="P304" i="6"/>
  <c r="O304" i="6" s="1"/>
  <c r="P695" i="6"/>
  <c r="O695" i="6" s="1"/>
  <c r="P668" i="6"/>
  <c r="O668" i="6" s="1"/>
  <c r="P829" i="6"/>
  <c r="O829" i="6" s="1"/>
  <c r="P1295" i="6"/>
  <c r="O1295" i="6" s="1"/>
  <c r="P226" i="6"/>
  <c r="O226" i="6" s="1"/>
  <c r="L260" i="6"/>
  <c r="P665" i="6"/>
  <c r="O665" i="6" s="1"/>
  <c r="P830" i="6"/>
  <c r="O830" i="6" s="1"/>
  <c r="L706" i="6"/>
  <c r="L736" i="6"/>
  <c r="P161" i="6"/>
  <c r="O161" i="6" s="1"/>
  <c r="P816" i="6"/>
  <c r="O816" i="6" s="1"/>
  <c r="L916" i="6"/>
  <c r="L717" i="6"/>
  <c r="P744" i="6"/>
  <c r="O744" i="6" s="1"/>
  <c r="P219" i="6"/>
  <c r="O219" i="6" s="1"/>
  <c r="P727" i="6"/>
  <c r="O727" i="6" s="1"/>
  <c r="P272" i="6"/>
  <c r="O272" i="6" s="1"/>
  <c r="L298" i="6"/>
  <c r="P691" i="6"/>
  <c r="O691" i="6" s="1"/>
  <c r="H93" i="11"/>
  <c r="H98" i="11" s="1"/>
  <c r="H102" i="11" s="1"/>
  <c r="P734" i="6"/>
  <c r="O734" i="6" s="1"/>
  <c r="F28" i="2"/>
  <c r="D36" i="2"/>
  <c r="F36" i="2" s="1"/>
  <c r="F17" i="2"/>
  <c r="D31" i="2"/>
  <c r="F31" i="2" s="1"/>
  <c r="P732" i="6"/>
  <c r="O732" i="6" s="1"/>
  <c r="L6" i="6"/>
  <c r="P789" i="6"/>
  <c r="O789" i="6" s="1"/>
  <c r="P217" i="6"/>
  <c r="O217" i="6" s="1"/>
  <c r="L737" i="6"/>
  <c r="P310" i="6"/>
  <c r="O310" i="6" s="1"/>
  <c r="P674" i="6"/>
  <c r="O674" i="6" s="1"/>
  <c r="L749" i="6"/>
  <c r="P287" i="6"/>
  <c r="O287" i="6" s="1"/>
  <c r="L323" i="6"/>
  <c r="L292" i="6"/>
  <c r="L297" i="6"/>
  <c r="L301" i="6"/>
  <c r="L314" i="6"/>
  <c r="L328" i="6"/>
  <c r="L330" i="6"/>
  <c r="F16" i="2"/>
  <c r="F89" i="11"/>
  <c r="F93" i="11"/>
  <c r="F98" i="11" s="1"/>
  <c r="F102" i="11" s="1"/>
  <c r="L229" i="6"/>
  <c r="L305" i="6"/>
  <c r="L704" i="6"/>
  <c r="P257" i="6"/>
  <c r="O257" i="6" s="1"/>
  <c r="F29" i="2"/>
  <c r="P311" i="6"/>
  <c r="O311" i="6" s="1"/>
  <c r="G89" i="11"/>
  <c r="L294" i="6"/>
  <c r="P300" i="6"/>
  <c r="O300" i="6" s="1"/>
  <c r="P276" i="6"/>
  <c r="O276" i="6" s="1"/>
  <c r="P286" i="6"/>
  <c r="O286" i="6" s="1"/>
  <c r="L680" i="6"/>
  <c r="P676" i="6"/>
  <c r="O676" i="6" s="1"/>
  <c r="L337" i="6"/>
  <c r="P313" i="6"/>
  <c r="O313" i="6" s="1"/>
  <c r="P307" i="6"/>
  <c r="O307" i="6" s="1"/>
  <c r="L331" i="6"/>
  <c r="P293" i="6"/>
  <c r="O293" i="6" s="1"/>
  <c r="L317" i="6"/>
  <c r="P312" i="6"/>
  <c r="O312" i="6" s="1"/>
  <c r="L336" i="6"/>
  <c r="P289" i="6"/>
  <c r="O289" i="6" s="1"/>
  <c r="L319" i="6"/>
  <c r="L315" i="6"/>
  <c r="L320" i="6"/>
  <c r="P283" i="6"/>
  <c r="O283" i="6" s="1"/>
  <c r="P278" i="6"/>
  <c r="O278" i="6" s="1"/>
  <c r="L302" i="6"/>
  <c r="L303" i="6"/>
  <c r="P279" i="6"/>
  <c r="O279" i="6" s="1"/>
  <c r="P282" i="6"/>
  <c r="O282" i="6" s="1"/>
  <c r="L308" i="6"/>
  <c r="P284" i="6"/>
  <c r="O284" i="6" s="1"/>
  <c r="P285" i="6"/>
  <c r="O285" i="6" s="1"/>
  <c r="L309" i="6"/>
  <c r="L764" i="6"/>
  <c r="D260" i="11"/>
  <c r="D225" i="11"/>
  <c r="D269" i="11" s="1"/>
  <c r="D305" i="11" s="1"/>
  <c r="E30" i="5"/>
  <c r="L940" i="6"/>
  <c r="L748" i="6"/>
  <c r="L941" i="6"/>
  <c r="L768" i="6"/>
  <c r="L761" i="6"/>
  <c r="L954" i="6"/>
  <c r="L712" i="6"/>
  <c r="L925" i="6"/>
  <c r="P12" i="6"/>
  <c r="O12" i="6" s="1"/>
  <c r="L14" i="6"/>
  <c r="P742" i="6"/>
  <c r="O742" i="6" s="1"/>
  <c r="L920" i="6"/>
  <c r="P908" i="6"/>
  <c r="O908" i="6" s="1"/>
  <c r="L914" i="6"/>
  <c r="P228" i="6"/>
  <c r="O228" i="6" s="1"/>
  <c r="L231" i="6"/>
  <c r="E7" i="2"/>
  <c r="E9" i="2"/>
  <c r="E10" i="2" s="1"/>
  <c r="E14" i="2" s="1"/>
  <c r="E15" i="2" s="1"/>
  <c r="E16" i="2" s="1"/>
  <c r="P707" i="6"/>
  <c r="O707" i="6" s="1"/>
  <c r="L716" i="6"/>
  <c r="P230" i="6" l="1"/>
  <c r="O230" i="6" s="1"/>
  <c r="L747" i="6"/>
  <c r="P747" i="6" s="1"/>
  <c r="O747" i="6" s="1"/>
  <c r="M42" i="6"/>
  <c r="M43" i="6" s="1"/>
  <c r="M44" i="6" s="1"/>
  <c r="M45" i="6" s="1"/>
  <c r="M46" i="6" s="1"/>
  <c r="M47" i="6" s="1"/>
  <c r="M48" i="6" s="1"/>
  <c r="M49" i="6" s="1"/>
  <c r="M50" i="6" s="1"/>
  <c r="M51" i="6" s="1"/>
  <c r="M52" i="6" s="1"/>
  <c r="M53" i="6" s="1"/>
  <c r="L934" i="6"/>
  <c r="P934" i="6" s="1"/>
  <c r="O934" i="6" s="1"/>
  <c r="P922" i="6"/>
  <c r="O922" i="6" s="1"/>
  <c r="L924" i="6"/>
  <c r="P921" i="6"/>
  <c r="O921" i="6" s="1"/>
  <c r="L939" i="6"/>
  <c r="P939" i="6" s="1"/>
  <c r="O939" i="6" s="1"/>
  <c r="P705" i="6"/>
  <c r="O705" i="6" s="1"/>
  <c r="L933" i="6"/>
  <c r="P933" i="6" s="1"/>
  <c r="O933" i="6" s="1"/>
  <c r="L957" i="6"/>
  <c r="P957" i="6" s="1"/>
  <c r="O957" i="6" s="1"/>
  <c r="P914" i="6"/>
  <c r="O914" i="6" s="1"/>
  <c r="P712" i="6"/>
  <c r="O712" i="6" s="1"/>
  <c r="L763" i="6"/>
  <c r="P941" i="6"/>
  <c r="O941" i="6" s="1"/>
  <c r="P717" i="6"/>
  <c r="O717" i="6" s="1"/>
  <c r="P817" i="6"/>
  <c r="O817" i="6" s="1"/>
  <c r="P260" i="6"/>
  <c r="O260" i="6" s="1"/>
  <c r="L358" i="6"/>
  <c r="P956" i="6"/>
  <c r="O956" i="6" s="1"/>
  <c r="P927" i="6"/>
  <c r="O927" i="6" s="1"/>
  <c r="L343" i="6"/>
  <c r="L367" i="6" s="1"/>
  <c r="L341" i="6"/>
  <c r="L383" i="6"/>
  <c r="P383" i="6" s="1"/>
  <c r="O383" i="6" s="1"/>
  <c r="P301" i="6"/>
  <c r="O301" i="6" s="1"/>
  <c r="L347" i="6"/>
  <c r="L709" i="6"/>
  <c r="P700" i="6"/>
  <c r="O700" i="6" s="1"/>
  <c r="P335" i="6"/>
  <c r="O335" i="6" s="1"/>
  <c r="P751" i="6"/>
  <c r="O751" i="6" s="1"/>
  <c r="L263" i="6"/>
  <c r="P334" i="6"/>
  <c r="O334" i="6" s="1"/>
  <c r="L770" i="6"/>
  <c r="P748" i="6"/>
  <c r="O748" i="6" s="1"/>
  <c r="P704" i="6"/>
  <c r="O704" i="6" s="1"/>
  <c r="L232" i="6"/>
  <c r="L354" i="6"/>
  <c r="P354" i="6" s="1"/>
  <c r="O354" i="6" s="1"/>
  <c r="L746" i="6"/>
  <c r="L8" i="6"/>
  <c r="P916" i="6"/>
  <c r="O916" i="6" s="1"/>
  <c r="L715" i="6"/>
  <c r="P706" i="6"/>
  <c r="O706" i="6" s="1"/>
  <c r="P13" i="6"/>
  <c r="O13" i="6" s="1"/>
  <c r="L15" i="6"/>
  <c r="L766" i="6"/>
  <c r="L339" i="6"/>
  <c r="P339" i="6" s="1"/>
  <c r="O339" i="6" s="1"/>
  <c r="P680" i="6"/>
  <c r="O680" i="6" s="1"/>
  <c r="P305" i="6"/>
  <c r="O305" i="6" s="1"/>
  <c r="L322" i="6"/>
  <c r="L745" i="6"/>
  <c r="P736" i="6"/>
  <c r="O736" i="6" s="1"/>
  <c r="P678" i="6"/>
  <c r="O678" i="6" s="1"/>
  <c r="P716" i="6"/>
  <c r="O716" i="6" s="1"/>
  <c r="P925" i="6"/>
  <c r="O925" i="6" s="1"/>
  <c r="P954" i="6"/>
  <c r="O954" i="6" s="1"/>
  <c r="P924" i="6"/>
  <c r="O924" i="6" s="1"/>
  <c r="P940" i="6"/>
  <c r="O940" i="6" s="1"/>
  <c r="L344" i="6"/>
  <c r="L368" i="6" s="1"/>
  <c r="P336" i="6"/>
  <c r="O336" i="6" s="1"/>
  <c r="P331" i="6"/>
  <c r="O331" i="6" s="1"/>
  <c r="L352" i="6"/>
  <c r="L376" i="6" s="1"/>
  <c r="L316" i="6"/>
  <c r="L340" i="6" s="1"/>
  <c r="P749" i="6"/>
  <c r="O749" i="6" s="1"/>
  <c r="P915" i="6"/>
  <c r="O915" i="6" s="1"/>
  <c r="P714" i="6"/>
  <c r="O714" i="6" s="1"/>
  <c r="P710" i="6"/>
  <c r="O710" i="6" s="1"/>
  <c r="L750" i="6"/>
  <c r="L752" i="6"/>
  <c r="L348" i="6"/>
  <c r="P928" i="6"/>
  <c r="O928" i="6" s="1"/>
  <c r="P220" i="6"/>
  <c r="O220" i="6" s="1"/>
  <c r="P298" i="6"/>
  <c r="O298" i="6" s="1"/>
  <c r="L713" i="6"/>
  <c r="P6" i="6"/>
  <c r="O6" i="6" s="1"/>
  <c r="P737" i="6"/>
  <c r="O737" i="6" s="1"/>
  <c r="D41" i="2"/>
  <c r="F41" i="2" s="1"/>
  <c r="P229" i="6"/>
  <c r="O229" i="6" s="1"/>
  <c r="P764" i="6"/>
  <c r="O764" i="6" s="1"/>
  <c r="P323" i="6"/>
  <c r="O323" i="6" s="1"/>
  <c r="L329" i="6"/>
  <c r="L325" i="6"/>
  <c r="P292" i="6"/>
  <c r="O292" i="6" s="1"/>
  <c r="P330" i="6"/>
  <c r="O330" i="6" s="1"/>
  <c r="P317" i="6"/>
  <c r="O317" i="6" s="1"/>
  <c r="L338" i="6"/>
  <c r="P314" i="6"/>
  <c r="O314" i="6" s="1"/>
  <c r="P359" i="6"/>
  <c r="O359" i="6" s="1"/>
  <c r="P328" i="6"/>
  <c r="O328" i="6" s="1"/>
  <c r="P297" i="6"/>
  <c r="O297" i="6" s="1"/>
  <c r="L321" i="6"/>
  <c r="P320" i="6"/>
  <c r="O320" i="6" s="1"/>
  <c r="P319" i="6"/>
  <c r="O319" i="6" s="1"/>
  <c r="P294" i="6"/>
  <c r="O294" i="6" s="1"/>
  <c r="L318" i="6"/>
  <c r="L326" i="6"/>
  <c r="P302" i="6"/>
  <c r="O302" i="6" s="1"/>
  <c r="L360" i="6"/>
  <c r="P315" i="6"/>
  <c r="O315" i="6" s="1"/>
  <c r="L333" i="6"/>
  <c r="P309" i="6"/>
  <c r="O309" i="6" s="1"/>
  <c r="L355" i="6"/>
  <c r="L332" i="6"/>
  <c r="P308" i="6"/>
  <c r="O308" i="6" s="1"/>
  <c r="P303" i="6"/>
  <c r="O303" i="6" s="1"/>
  <c r="L327" i="6"/>
  <c r="L361" i="6"/>
  <c r="P337" i="6"/>
  <c r="O337" i="6" s="1"/>
  <c r="E32" i="5"/>
  <c r="P768" i="6"/>
  <c r="O768" i="6" s="1"/>
  <c r="P14" i="6"/>
  <c r="O14" i="6" s="1"/>
  <c r="P761" i="6"/>
  <c r="O761" i="6" s="1"/>
  <c r="L234" i="6"/>
  <c r="P231" i="6"/>
  <c r="O231" i="6" s="1"/>
  <c r="L932" i="6"/>
  <c r="L938" i="6"/>
  <c r="L926" i="6"/>
  <c r="P920" i="6"/>
  <c r="O920" i="6" s="1"/>
  <c r="L923" i="6"/>
  <c r="E18" i="2"/>
  <c r="E19" i="2" s="1"/>
  <c r="E20" i="2" s="1"/>
  <c r="E17" i="2"/>
  <c r="P233" i="6"/>
  <c r="O233" i="6" s="1"/>
  <c r="L236" i="6"/>
  <c r="L936" i="6" l="1"/>
  <c r="L937" i="6"/>
  <c r="M54" i="6"/>
  <c r="M55" i="6" s="1"/>
  <c r="M56" i="6" s="1"/>
  <c r="M57" i="6" s="1"/>
  <c r="M58" i="6" s="1"/>
  <c r="M59" i="6" s="1"/>
  <c r="M60" i="6" s="1"/>
  <c r="M61" i="6" s="1"/>
  <c r="M62" i="6" s="1"/>
  <c r="M63" i="6" s="1"/>
  <c r="M64" i="6" s="1"/>
  <c r="M65" i="6" s="1"/>
  <c r="L774" i="6"/>
  <c r="L776" i="6" s="1"/>
  <c r="L382" i="6"/>
  <c r="P382" i="6" s="1"/>
  <c r="O382" i="6" s="1"/>
  <c r="L371" i="6"/>
  <c r="P371" i="6" s="1"/>
  <c r="O371" i="6" s="1"/>
  <c r="P358" i="6"/>
  <c r="O358" i="6" s="1"/>
  <c r="P347" i="6"/>
  <c r="O347" i="6" s="1"/>
  <c r="P763" i="6"/>
  <c r="O763" i="6" s="1"/>
  <c r="P341" i="6"/>
  <c r="O341" i="6" s="1"/>
  <c r="L16" i="6"/>
  <c r="L772" i="6"/>
  <c r="P772" i="6" s="1"/>
  <c r="O772" i="6" s="1"/>
  <c r="L765" i="6"/>
  <c r="L767" i="6" s="1"/>
  <c r="P15" i="6"/>
  <c r="O15" i="6" s="1"/>
  <c r="P368" i="6"/>
  <c r="O368" i="6" s="1"/>
  <c r="P752" i="6"/>
  <c r="O752" i="6" s="1"/>
  <c r="P746" i="6"/>
  <c r="O746" i="6" s="1"/>
  <c r="L235" i="6"/>
  <c r="L238" i="6" s="1"/>
  <c r="P923" i="6"/>
  <c r="O923" i="6" s="1"/>
  <c r="P232" i="6"/>
  <c r="O232" i="6" s="1"/>
  <c r="L391" i="6"/>
  <c r="P391" i="6" s="1"/>
  <c r="O391" i="6" s="1"/>
  <c r="P348" i="6"/>
  <c r="O348" i="6" s="1"/>
  <c r="L372" i="6"/>
  <c r="P750" i="6"/>
  <c r="O750" i="6" s="1"/>
  <c r="P352" i="6"/>
  <c r="O352" i="6" s="1"/>
  <c r="P8" i="6"/>
  <c r="L378" i="6"/>
  <c r="P263" i="6"/>
  <c r="O263" i="6" s="1"/>
  <c r="L365" i="6"/>
  <c r="L389" i="6" s="1"/>
  <c r="P770" i="6"/>
  <c r="O770" i="6" s="1"/>
  <c r="L379" i="6"/>
  <c r="L384" i="6"/>
  <c r="L408" i="6" s="1"/>
  <c r="P322" i="6"/>
  <c r="O322" i="6" s="1"/>
  <c r="L346" i="6"/>
  <c r="P766" i="6"/>
  <c r="O766" i="6" s="1"/>
  <c r="L407" i="6"/>
  <c r="P343" i="6"/>
  <c r="O343" i="6" s="1"/>
  <c r="P936" i="6"/>
  <c r="O936" i="6" s="1"/>
  <c r="P926" i="6"/>
  <c r="O926" i="6" s="1"/>
  <c r="P344" i="6"/>
  <c r="O344" i="6" s="1"/>
  <c r="P938" i="6"/>
  <c r="O938" i="6" s="1"/>
  <c r="P937" i="6"/>
  <c r="O937" i="6" s="1"/>
  <c r="P316" i="6"/>
  <c r="O316" i="6" s="1"/>
  <c r="L353" i="6"/>
  <c r="L377" i="6" s="1"/>
  <c r="P713" i="6"/>
  <c r="O713" i="6" s="1"/>
  <c r="P745" i="6"/>
  <c r="O745" i="6" s="1"/>
  <c r="L363" i="6"/>
  <c r="P715" i="6"/>
  <c r="O715" i="6" s="1"/>
  <c r="P709" i="6"/>
  <c r="O709" i="6" s="1"/>
  <c r="P329" i="6"/>
  <c r="O329" i="6" s="1"/>
  <c r="L349" i="6"/>
  <c r="P325" i="6"/>
  <c r="O325" i="6" s="1"/>
  <c r="L364" i="6"/>
  <c r="P340" i="6"/>
  <c r="O340" i="6" s="1"/>
  <c r="L362" i="6"/>
  <c r="P338" i="6"/>
  <c r="O338" i="6" s="1"/>
  <c r="P321" i="6"/>
  <c r="O321" i="6" s="1"/>
  <c r="L345" i="6"/>
  <c r="L400" i="6"/>
  <c r="P376" i="6"/>
  <c r="O376" i="6" s="1"/>
  <c r="P355" i="6"/>
  <c r="O355" i="6" s="1"/>
  <c r="L392" i="6"/>
  <c r="P367" i="6"/>
  <c r="O367" i="6" s="1"/>
  <c r="P318" i="6"/>
  <c r="O318" i="6" s="1"/>
  <c r="L342" i="6"/>
  <c r="P327" i="6"/>
  <c r="O327" i="6" s="1"/>
  <c r="L351" i="6"/>
  <c r="P333" i="6"/>
  <c r="O333" i="6" s="1"/>
  <c r="L357" i="6"/>
  <c r="L385" i="6"/>
  <c r="P361" i="6"/>
  <c r="O361" i="6" s="1"/>
  <c r="L356" i="6"/>
  <c r="P332" i="6"/>
  <c r="O332" i="6" s="1"/>
  <c r="P360" i="6"/>
  <c r="O360" i="6" s="1"/>
  <c r="P326" i="6"/>
  <c r="O326" i="6" s="1"/>
  <c r="L350" i="6"/>
  <c r="E34" i="5"/>
  <c r="P932" i="6"/>
  <c r="O932" i="6" s="1"/>
  <c r="L935" i="6"/>
  <c r="P234" i="6"/>
  <c r="O234" i="6" s="1"/>
  <c r="L240" i="6"/>
  <c r="L237" i="6"/>
  <c r="E24" i="2"/>
  <c r="E25" i="2" s="1"/>
  <c r="E26" i="2" s="1"/>
  <c r="E27" i="2" s="1"/>
  <c r="E28" i="2" s="1"/>
  <c r="E29" i="2" s="1"/>
  <c r="E30" i="2" s="1"/>
  <c r="E21" i="2"/>
  <c r="P236" i="6"/>
  <c r="O236" i="6" s="1"/>
  <c r="L239" i="6"/>
  <c r="M66" i="6" l="1"/>
  <c r="M67" i="6" s="1"/>
  <c r="M68" i="6" s="1"/>
  <c r="M69" i="6" s="1"/>
  <c r="M70" i="6" s="1"/>
  <c r="M71" i="6" s="1"/>
  <c r="M72" i="6" s="1"/>
  <c r="M73" i="6" s="1"/>
  <c r="M74" i="6" s="1"/>
  <c r="M75" i="6" s="1"/>
  <c r="M76" i="6" s="1"/>
  <c r="M77" i="6" s="1"/>
  <c r="P384" i="6"/>
  <c r="O384" i="6" s="1"/>
  <c r="P365" i="6"/>
  <c r="O365" i="6" s="1"/>
  <c r="L406" i="6"/>
  <c r="P406" i="6" s="1"/>
  <c r="O406" i="6" s="1"/>
  <c r="L395" i="6"/>
  <c r="P395" i="6" s="1"/>
  <c r="O395" i="6" s="1"/>
  <c r="P774" i="6"/>
  <c r="O774" i="6" s="1"/>
  <c r="P16" i="6"/>
  <c r="O16" i="6" s="1"/>
  <c r="L17" i="6"/>
  <c r="L18" i="6" s="1"/>
  <c r="P765" i="6"/>
  <c r="O765" i="6" s="1"/>
  <c r="P363" i="6"/>
  <c r="O363" i="6" s="1"/>
  <c r="L387" i="6"/>
  <c r="P379" i="6"/>
  <c r="O379" i="6" s="1"/>
  <c r="P377" i="6"/>
  <c r="O377" i="6" s="1"/>
  <c r="L396" i="6"/>
  <c r="P372" i="6"/>
  <c r="O372" i="6" s="1"/>
  <c r="L415" i="6"/>
  <c r="P237" i="6"/>
  <c r="O237" i="6" s="1"/>
  <c r="P235" i="6"/>
  <c r="O235" i="6" s="1"/>
  <c r="L403" i="6"/>
  <c r="P353" i="6"/>
  <c r="O353" i="6" s="1"/>
  <c r="P346" i="6"/>
  <c r="O346" i="6" s="1"/>
  <c r="L370" i="6"/>
  <c r="P378" i="6"/>
  <c r="O378" i="6" s="1"/>
  <c r="L402" i="6"/>
  <c r="P776" i="6"/>
  <c r="O776" i="6" s="1"/>
  <c r="P935" i="6"/>
  <c r="O935" i="6" s="1"/>
  <c r="P407" i="6"/>
  <c r="O407" i="6" s="1"/>
  <c r="L431" i="6"/>
  <c r="L401" i="6"/>
  <c r="L388" i="6"/>
  <c r="P364" i="6"/>
  <c r="O364" i="6" s="1"/>
  <c r="L373" i="6"/>
  <c r="P349" i="6"/>
  <c r="O349" i="6" s="1"/>
  <c r="P345" i="6"/>
  <c r="O345" i="6" s="1"/>
  <c r="L369" i="6"/>
  <c r="L424" i="6"/>
  <c r="P400" i="6"/>
  <c r="O400" i="6" s="1"/>
  <c r="P362" i="6"/>
  <c r="O362" i="6" s="1"/>
  <c r="L386" i="6"/>
  <c r="L416" i="6"/>
  <c r="P392" i="6"/>
  <c r="O392" i="6" s="1"/>
  <c r="P342" i="6"/>
  <c r="O342" i="6" s="1"/>
  <c r="L366" i="6"/>
  <c r="L375" i="6"/>
  <c r="P351" i="6"/>
  <c r="O351" i="6" s="1"/>
  <c r="P357" i="6"/>
  <c r="O357" i="6" s="1"/>
  <c r="L381" i="6"/>
  <c r="P350" i="6"/>
  <c r="O350" i="6" s="1"/>
  <c r="L374" i="6"/>
  <c r="P356" i="6"/>
  <c r="O356" i="6" s="1"/>
  <c r="L380" i="6"/>
  <c r="L409" i="6"/>
  <c r="P385" i="6"/>
  <c r="O385" i="6" s="1"/>
  <c r="E36" i="5"/>
  <c r="L243" i="6"/>
  <c r="P240" i="6"/>
  <c r="O240" i="6" s="1"/>
  <c r="P238" i="6"/>
  <c r="O238" i="6" s="1"/>
  <c r="L241" i="6"/>
  <c r="E34" i="2"/>
  <c r="E35" i="2" s="1"/>
  <c r="E36" i="2" s="1"/>
  <c r="E37" i="2" s="1"/>
  <c r="E38" i="2" s="1"/>
  <c r="E39" i="2" s="1"/>
  <c r="E40" i="2" s="1"/>
  <c r="E41" i="2" s="1"/>
  <c r="E31" i="2"/>
  <c r="L419" i="6"/>
  <c r="P408" i="6"/>
  <c r="O408" i="6" s="1"/>
  <c r="L432" i="6"/>
  <c r="L769" i="6"/>
  <c r="P767" i="6"/>
  <c r="O767" i="6" s="1"/>
  <c r="P239" i="6"/>
  <c r="O239" i="6" s="1"/>
  <c r="L242" i="6"/>
  <c r="P389" i="6"/>
  <c r="O389" i="6" s="1"/>
  <c r="L413" i="6"/>
  <c r="M78" i="6" l="1"/>
  <c r="M79" i="6" s="1"/>
  <c r="M80" i="6" s="1"/>
  <c r="M81" i="6" s="1"/>
  <c r="M82" i="6" s="1"/>
  <c r="M83" i="6" s="1"/>
  <c r="M84" i="6" s="1"/>
  <c r="M85" i="6" s="1"/>
  <c r="M86" i="6" s="1"/>
  <c r="M87" i="6" s="1"/>
  <c r="M88" i="6" s="1"/>
  <c r="M89" i="6" s="1"/>
  <c r="P18" i="6"/>
  <c r="O18" i="6" s="1"/>
  <c r="L19" i="6"/>
  <c r="L430" i="6"/>
  <c r="L454" i="6" s="1"/>
  <c r="L427" i="6"/>
  <c r="L451" i="6" s="1"/>
  <c r="L439" i="6"/>
  <c r="P439" i="6" s="1"/>
  <c r="O439" i="6" s="1"/>
  <c r="P17" i="6"/>
  <c r="O17" i="6" s="1"/>
  <c r="P415" i="6"/>
  <c r="O415" i="6" s="1"/>
  <c r="P403" i="6"/>
  <c r="O403" i="6" s="1"/>
  <c r="L425" i="6"/>
  <c r="L449" i="6" s="1"/>
  <c r="L394" i="6"/>
  <c r="P370" i="6"/>
  <c r="O370" i="6" s="1"/>
  <c r="L420" i="6"/>
  <c r="P396" i="6"/>
  <c r="O396" i="6" s="1"/>
  <c r="P387" i="6"/>
  <c r="O387" i="6" s="1"/>
  <c r="L411" i="6"/>
  <c r="L426" i="6"/>
  <c r="P402" i="6"/>
  <c r="O402" i="6" s="1"/>
  <c r="P431" i="6"/>
  <c r="O431" i="6" s="1"/>
  <c r="L455" i="6"/>
  <c r="P401" i="6"/>
  <c r="O401" i="6" s="1"/>
  <c r="P373" i="6"/>
  <c r="O373" i="6" s="1"/>
  <c r="L397" i="6"/>
  <c r="L412" i="6"/>
  <c r="P388" i="6"/>
  <c r="O388" i="6" s="1"/>
  <c r="P386" i="6"/>
  <c r="O386" i="6" s="1"/>
  <c r="L410" i="6"/>
  <c r="P369" i="6"/>
  <c r="O369" i="6" s="1"/>
  <c r="L393" i="6"/>
  <c r="L448" i="6"/>
  <c r="P424" i="6"/>
  <c r="O424" i="6" s="1"/>
  <c r="P416" i="6"/>
  <c r="O416" i="6" s="1"/>
  <c r="L440" i="6"/>
  <c r="L390" i="6"/>
  <c r="P366" i="6"/>
  <c r="O366" i="6" s="1"/>
  <c r="P374" i="6"/>
  <c r="O374" i="6" s="1"/>
  <c r="L398" i="6"/>
  <c r="P380" i="6"/>
  <c r="O380" i="6" s="1"/>
  <c r="L404" i="6"/>
  <c r="P381" i="6"/>
  <c r="O381" i="6" s="1"/>
  <c r="L405" i="6"/>
  <c r="L433" i="6"/>
  <c r="P409" i="6"/>
  <c r="O409" i="6" s="1"/>
  <c r="L399" i="6"/>
  <c r="P375" i="6"/>
  <c r="O375" i="6" s="1"/>
  <c r="E37" i="5"/>
  <c r="P241" i="6"/>
  <c r="O241" i="6" s="1"/>
  <c r="L244" i="6"/>
  <c r="L246" i="6"/>
  <c r="P243" i="6"/>
  <c r="O243" i="6" s="1"/>
  <c r="L252" i="6"/>
  <c r="L443" i="6"/>
  <c r="P419" i="6"/>
  <c r="O419" i="6" s="1"/>
  <c r="L245" i="6"/>
  <c r="P242" i="6"/>
  <c r="O242" i="6" s="1"/>
  <c r="P769" i="6"/>
  <c r="O769" i="6" s="1"/>
  <c r="L771" i="6"/>
  <c r="L456" i="6"/>
  <c r="P432" i="6"/>
  <c r="O432" i="6" s="1"/>
  <c r="P413" i="6"/>
  <c r="O413" i="6" s="1"/>
  <c r="L437" i="6"/>
  <c r="M90" i="6" l="1"/>
  <c r="M91" i="6" s="1"/>
  <c r="M92" i="6" s="1"/>
  <c r="M93" i="6" s="1"/>
  <c r="M94" i="6" s="1"/>
  <c r="M95" i="6" s="1"/>
  <c r="M96" i="6" s="1"/>
  <c r="M97" i="6" s="1"/>
  <c r="M98" i="6" s="1"/>
  <c r="M99" i="6" s="1"/>
  <c r="M100" i="6" s="1"/>
  <c r="M101" i="6" s="1"/>
  <c r="L20" i="6"/>
  <c r="P19" i="6"/>
  <c r="O19" i="6" s="1"/>
  <c r="P430" i="6"/>
  <c r="O430" i="6" s="1"/>
  <c r="L463" i="6"/>
  <c r="P425" i="6"/>
  <c r="O425" i="6" s="1"/>
  <c r="P427" i="6"/>
  <c r="O427" i="6" s="1"/>
  <c r="P246" i="6"/>
  <c r="O246" i="6" s="1"/>
  <c r="L435" i="6"/>
  <c r="P411" i="6"/>
  <c r="O411" i="6" s="1"/>
  <c r="L444" i="6"/>
  <c r="P420" i="6"/>
  <c r="O420" i="6" s="1"/>
  <c r="L418" i="6"/>
  <c r="P394" i="6"/>
  <c r="O394" i="6" s="1"/>
  <c r="L479" i="6"/>
  <c r="P455" i="6"/>
  <c r="O455" i="6" s="1"/>
  <c r="P426" i="6"/>
  <c r="O426" i="6" s="1"/>
  <c r="L450" i="6"/>
  <c r="P412" i="6"/>
  <c r="O412" i="6" s="1"/>
  <c r="L436" i="6"/>
  <c r="L421" i="6"/>
  <c r="P397" i="6"/>
  <c r="O397" i="6" s="1"/>
  <c r="P410" i="6"/>
  <c r="O410" i="6" s="1"/>
  <c r="L434" i="6"/>
  <c r="L417" i="6"/>
  <c r="P393" i="6"/>
  <c r="O393" i="6" s="1"/>
  <c r="P448" i="6"/>
  <c r="O448" i="6" s="1"/>
  <c r="L472" i="6"/>
  <c r="L464" i="6"/>
  <c r="P440" i="6"/>
  <c r="O440" i="6" s="1"/>
  <c r="P390" i="6"/>
  <c r="O390" i="6" s="1"/>
  <c r="L414" i="6"/>
  <c r="L457" i="6"/>
  <c r="P433" i="6"/>
  <c r="O433" i="6" s="1"/>
  <c r="P405" i="6"/>
  <c r="O405" i="6" s="1"/>
  <c r="L429" i="6"/>
  <c r="P398" i="6"/>
  <c r="O398" i="6" s="1"/>
  <c r="L422" i="6"/>
  <c r="L428" i="6"/>
  <c r="P404" i="6"/>
  <c r="O404" i="6" s="1"/>
  <c r="P399" i="6"/>
  <c r="O399" i="6" s="1"/>
  <c r="L423" i="6"/>
  <c r="E39" i="5"/>
  <c r="L475" i="6"/>
  <c r="P451" i="6"/>
  <c r="O451" i="6" s="1"/>
  <c r="L255" i="6"/>
  <c r="P252" i="6"/>
  <c r="O252" i="6" s="1"/>
  <c r="L478" i="6"/>
  <c r="P454" i="6"/>
  <c r="O454" i="6" s="1"/>
  <c r="P449" i="6"/>
  <c r="O449" i="6" s="1"/>
  <c r="L473" i="6"/>
  <c r="L247" i="6"/>
  <c r="P244" i="6"/>
  <c r="O244" i="6" s="1"/>
  <c r="L480" i="6"/>
  <c r="P456" i="6"/>
  <c r="O456" i="6" s="1"/>
  <c r="P245" i="6"/>
  <c r="O245" i="6" s="1"/>
  <c r="L251" i="6"/>
  <c r="L248" i="6"/>
  <c r="P443" i="6"/>
  <c r="O443" i="6" s="1"/>
  <c r="L467" i="6"/>
  <c r="L461" i="6"/>
  <c r="P437" i="6"/>
  <c r="O437" i="6" s="1"/>
  <c r="P771" i="6"/>
  <c r="O771" i="6" s="1"/>
  <c r="L773" i="6"/>
  <c r="L775" i="6"/>
  <c r="M102" i="6" l="1"/>
  <c r="M103" i="6" s="1"/>
  <c r="M104" i="6" s="1"/>
  <c r="M105" i="6" s="1"/>
  <c r="M106" i="6" s="1"/>
  <c r="M107" i="6" s="1"/>
  <c r="M108" i="6" s="1"/>
  <c r="M109" i="6" s="1"/>
  <c r="M110" i="6" s="1"/>
  <c r="M111" i="6" s="1"/>
  <c r="M112" i="6" s="1"/>
  <c r="M113" i="6" s="1"/>
  <c r="L21" i="6"/>
  <c r="P20" i="6"/>
  <c r="O20" i="6" s="1"/>
  <c r="L487" i="6"/>
  <c r="P487" i="6" s="1"/>
  <c r="O487" i="6" s="1"/>
  <c r="P463" i="6"/>
  <c r="O463" i="6" s="1"/>
  <c r="P773" i="6"/>
  <c r="O773" i="6" s="1"/>
  <c r="P248" i="6"/>
  <c r="O248" i="6" s="1"/>
  <c r="P251" i="6"/>
  <c r="O251" i="6" s="1"/>
  <c r="L468" i="6"/>
  <c r="P444" i="6"/>
  <c r="O444" i="6" s="1"/>
  <c r="P435" i="6"/>
  <c r="O435" i="6" s="1"/>
  <c r="L459" i="6"/>
  <c r="P450" i="6"/>
  <c r="O450" i="6" s="1"/>
  <c r="L474" i="6"/>
  <c r="L503" i="6"/>
  <c r="P479" i="6"/>
  <c r="O479" i="6" s="1"/>
  <c r="P418" i="6"/>
  <c r="O418" i="6" s="1"/>
  <c r="L442" i="6"/>
  <c r="P436" i="6"/>
  <c r="O436" i="6" s="1"/>
  <c r="L460" i="6"/>
  <c r="P421" i="6"/>
  <c r="O421" i="6" s="1"/>
  <c r="L445" i="6"/>
  <c r="L441" i="6"/>
  <c r="P417" i="6"/>
  <c r="O417" i="6" s="1"/>
  <c r="P472" i="6"/>
  <c r="O472" i="6" s="1"/>
  <c r="L496" i="6"/>
  <c r="L458" i="6"/>
  <c r="P434" i="6"/>
  <c r="O434" i="6" s="1"/>
  <c r="P464" i="6"/>
  <c r="O464" i="6" s="1"/>
  <c r="L488" i="6"/>
  <c r="L438" i="6"/>
  <c r="P414" i="6"/>
  <c r="O414" i="6" s="1"/>
  <c r="L447" i="6"/>
  <c r="P423" i="6"/>
  <c r="O423" i="6" s="1"/>
  <c r="P422" i="6"/>
  <c r="O422" i="6" s="1"/>
  <c r="L446" i="6"/>
  <c r="L453" i="6"/>
  <c r="P429" i="6"/>
  <c r="O429" i="6" s="1"/>
  <c r="P428" i="6"/>
  <c r="O428" i="6" s="1"/>
  <c r="L452" i="6"/>
  <c r="P457" i="6"/>
  <c r="O457" i="6" s="1"/>
  <c r="L481" i="6"/>
  <c r="E40" i="5"/>
  <c r="P475" i="6"/>
  <c r="O475" i="6" s="1"/>
  <c r="L499" i="6"/>
  <c r="L250" i="6"/>
  <c r="P247" i="6"/>
  <c r="O247" i="6" s="1"/>
  <c r="L502" i="6"/>
  <c r="P478" i="6"/>
  <c r="O478" i="6" s="1"/>
  <c r="L258" i="6"/>
  <c r="P255" i="6"/>
  <c r="O255" i="6" s="1"/>
  <c r="P473" i="6"/>
  <c r="O473" i="6" s="1"/>
  <c r="L497" i="6"/>
  <c r="P467" i="6"/>
  <c r="O467" i="6" s="1"/>
  <c r="L491" i="6"/>
  <c r="L504" i="6"/>
  <c r="P480" i="6"/>
  <c r="O480" i="6" s="1"/>
  <c r="P461" i="6"/>
  <c r="O461" i="6" s="1"/>
  <c r="L485" i="6"/>
  <c r="L777" i="6"/>
  <c r="P775" i="6"/>
  <c r="O775" i="6" s="1"/>
  <c r="M114" i="6" l="1"/>
  <c r="M115" i="6" s="1"/>
  <c r="M116" i="6" s="1"/>
  <c r="M117" i="6" s="1"/>
  <c r="M118" i="6" s="1"/>
  <c r="M119" i="6" s="1"/>
  <c r="M120" i="6" s="1"/>
  <c r="M121" i="6" s="1"/>
  <c r="M122" i="6" s="1"/>
  <c r="M123" i="6" s="1"/>
  <c r="M124" i="6" s="1"/>
  <c r="M125" i="6" s="1"/>
  <c r="L22" i="6"/>
  <c r="P21" i="6"/>
  <c r="O21" i="6" s="1"/>
  <c r="L511" i="6"/>
  <c r="P459" i="6"/>
  <c r="O459" i="6" s="1"/>
  <c r="L483" i="6"/>
  <c r="L492" i="6"/>
  <c r="P468" i="6"/>
  <c r="O468" i="6" s="1"/>
  <c r="P474" i="6"/>
  <c r="O474" i="6" s="1"/>
  <c r="L498" i="6"/>
  <c r="P777" i="6"/>
  <c r="O777" i="6" s="1"/>
  <c r="L466" i="6"/>
  <c r="P442" i="6"/>
  <c r="O442" i="6" s="1"/>
  <c r="L527" i="6"/>
  <c r="P503" i="6"/>
  <c r="O503" i="6" s="1"/>
  <c r="P445" i="6"/>
  <c r="O445" i="6" s="1"/>
  <c r="L469" i="6"/>
  <c r="L484" i="6"/>
  <c r="P460" i="6"/>
  <c r="O460" i="6" s="1"/>
  <c r="L520" i="6"/>
  <c r="P496" i="6"/>
  <c r="O496" i="6" s="1"/>
  <c r="P458" i="6"/>
  <c r="O458" i="6" s="1"/>
  <c r="L482" i="6"/>
  <c r="P441" i="6"/>
  <c r="O441" i="6" s="1"/>
  <c r="L465" i="6"/>
  <c r="L512" i="6"/>
  <c r="P488" i="6"/>
  <c r="O488" i="6" s="1"/>
  <c r="L462" i="6"/>
  <c r="P438" i="6"/>
  <c r="O438" i="6" s="1"/>
  <c r="L505" i="6"/>
  <c r="P481" i="6"/>
  <c r="O481" i="6" s="1"/>
  <c r="L476" i="6"/>
  <c r="P452" i="6"/>
  <c r="O452" i="6" s="1"/>
  <c r="P446" i="6"/>
  <c r="O446" i="6" s="1"/>
  <c r="L470" i="6"/>
  <c r="L477" i="6"/>
  <c r="P453" i="6"/>
  <c r="O453" i="6" s="1"/>
  <c r="L471" i="6"/>
  <c r="P447" i="6"/>
  <c r="O447" i="6" s="1"/>
  <c r="E42" i="5"/>
  <c r="L523" i="6"/>
  <c r="P499" i="6"/>
  <c r="O499" i="6" s="1"/>
  <c r="P250" i="6"/>
  <c r="O250" i="6" s="1"/>
  <c r="L253" i="6"/>
  <c r="L521" i="6"/>
  <c r="P497" i="6"/>
  <c r="O497" i="6" s="1"/>
  <c r="P258" i="6"/>
  <c r="O258" i="6" s="1"/>
  <c r="L261" i="6"/>
  <c r="L526" i="6"/>
  <c r="P502" i="6"/>
  <c r="O502" i="6" s="1"/>
  <c r="P504" i="6"/>
  <c r="O504" i="6" s="1"/>
  <c r="L528" i="6"/>
  <c r="L515" i="6"/>
  <c r="P491" i="6"/>
  <c r="O491" i="6" s="1"/>
  <c r="L509" i="6"/>
  <c r="P485" i="6"/>
  <c r="O485" i="6" s="1"/>
  <c r="M126" i="6" l="1"/>
  <c r="M127" i="6" s="1"/>
  <c r="M128" i="6" s="1"/>
  <c r="M129" i="6" s="1"/>
  <c r="M130" i="6" s="1"/>
  <c r="M131" i="6" s="1"/>
  <c r="M132" i="6" s="1"/>
  <c r="M133" i="6" s="1"/>
  <c r="M134" i="6" s="1"/>
  <c r="M135" i="6" s="1"/>
  <c r="M136" i="6" s="1"/>
  <c r="M137" i="6" s="1"/>
  <c r="L23" i="6"/>
  <c r="P22" i="6"/>
  <c r="O22" i="6" s="1"/>
  <c r="P511" i="6"/>
  <c r="O511" i="6" s="1"/>
  <c r="L535" i="6"/>
  <c r="P261" i="6"/>
  <c r="O261" i="6" s="1"/>
  <c r="P483" i="6"/>
  <c r="O483" i="6" s="1"/>
  <c r="L507" i="6"/>
  <c r="L551" i="6"/>
  <c r="P527" i="6"/>
  <c r="O527" i="6" s="1"/>
  <c r="L490" i="6"/>
  <c r="P466" i="6"/>
  <c r="O466" i="6" s="1"/>
  <c r="L522" i="6"/>
  <c r="P498" i="6"/>
  <c r="O498" i="6" s="1"/>
  <c r="P492" i="6"/>
  <c r="O492" i="6" s="1"/>
  <c r="L516" i="6"/>
  <c r="P469" i="6"/>
  <c r="O469" i="6" s="1"/>
  <c r="L493" i="6"/>
  <c r="L508" i="6"/>
  <c r="P484" i="6"/>
  <c r="O484" i="6" s="1"/>
  <c r="L506" i="6"/>
  <c r="P482" i="6"/>
  <c r="O482" i="6" s="1"/>
  <c r="L489" i="6"/>
  <c r="P465" i="6"/>
  <c r="O465" i="6" s="1"/>
  <c r="P520" i="6"/>
  <c r="O520" i="6" s="1"/>
  <c r="L544" i="6"/>
  <c r="P512" i="6"/>
  <c r="O512" i="6" s="1"/>
  <c r="L536" i="6"/>
  <c r="P462" i="6"/>
  <c r="O462" i="6" s="1"/>
  <c r="L486" i="6"/>
  <c r="L500" i="6"/>
  <c r="P476" i="6"/>
  <c r="O476" i="6" s="1"/>
  <c r="P470" i="6"/>
  <c r="O470" i="6" s="1"/>
  <c r="L494" i="6"/>
  <c r="P477" i="6"/>
  <c r="O477" i="6" s="1"/>
  <c r="L501" i="6"/>
  <c r="P471" i="6"/>
  <c r="O471" i="6" s="1"/>
  <c r="L495" i="6"/>
  <c r="P505" i="6"/>
  <c r="O505" i="6" s="1"/>
  <c r="L529" i="6"/>
  <c r="E44" i="5"/>
  <c r="L547" i="6"/>
  <c r="P523" i="6"/>
  <c r="O523" i="6" s="1"/>
  <c r="P253" i="6"/>
  <c r="O253" i="6" s="1"/>
  <c r="L256" i="6"/>
  <c r="P526" i="6"/>
  <c r="O526" i="6" s="1"/>
  <c r="L550" i="6"/>
  <c r="P521" i="6"/>
  <c r="O521" i="6" s="1"/>
  <c r="L545" i="6"/>
  <c r="L539" i="6"/>
  <c r="P515" i="6"/>
  <c r="O515" i="6" s="1"/>
  <c r="P509" i="6"/>
  <c r="O509" i="6" s="1"/>
  <c r="L533" i="6"/>
  <c r="L552" i="6"/>
  <c r="P528" i="6"/>
  <c r="O528" i="6" s="1"/>
  <c r="M138" i="6" l="1"/>
  <c r="M139" i="6" s="1"/>
  <c r="M140" i="6" s="1"/>
  <c r="M141" i="6" s="1"/>
  <c r="M142" i="6" s="1"/>
  <c r="M143" i="6" s="1"/>
  <c r="M144" i="6" s="1"/>
  <c r="P23" i="6"/>
  <c r="O23" i="6" s="1"/>
  <c r="L24" i="6"/>
  <c r="P535" i="6"/>
  <c r="O535" i="6" s="1"/>
  <c r="L559" i="6"/>
  <c r="P551" i="6"/>
  <c r="O551" i="6" s="1"/>
  <c r="L575" i="6"/>
  <c r="L599" i="6" s="1"/>
  <c r="L514" i="6"/>
  <c r="P490" i="6"/>
  <c r="O490" i="6" s="1"/>
  <c r="L540" i="6"/>
  <c r="P516" i="6"/>
  <c r="O516" i="6" s="1"/>
  <c r="P522" i="6"/>
  <c r="O522" i="6" s="1"/>
  <c r="L546" i="6"/>
  <c r="L531" i="6"/>
  <c r="P507" i="6"/>
  <c r="O507" i="6" s="1"/>
  <c r="P508" i="6"/>
  <c r="O508" i="6" s="1"/>
  <c r="L532" i="6"/>
  <c r="P493" i="6"/>
  <c r="O493" i="6" s="1"/>
  <c r="L517" i="6"/>
  <c r="P489" i="6"/>
  <c r="O489" i="6" s="1"/>
  <c r="L513" i="6"/>
  <c r="P544" i="6"/>
  <c r="O544" i="6" s="1"/>
  <c r="L568" i="6"/>
  <c r="L592" i="6" s="1"/>
  <c r="P506" i="6"/>
  <c r="O506" i="6" s="1"/>
  <c r="L530" i="6"/>
  <c r="P536" i="6"/>
  <c r="O536" i="6" s="1"/>
  <c r="L560" i="6"/>
  <c r="L584" i="6" s="1"/>
  <c r="P486" i="6"/>
  <c r="O486" i="6" s="1"/>
  <c r="L510" i="6"/>
  <c r="L519" i="6"/>
  <c r="P495" i="6"/>
  <c r="O495" i="6" s="1"/>
  <c r="P529" i="6"/>
  <c r="O529" i="6" s="1"/>
  <c r="L553" i="6"/>
  <c r="P501" i="6"/>
  <c r="O501" i="6" s="1"/>
  <c r="L525" i="6"/>
  <c r="P494" i="6"/>
  <c r="O494" i="6" s="1"/>
  <c r="L518" i="6"/>
  <c r="L524" i="6"/>
  <c r="P500" i="6"/>
  <c r="O500" i="6" s="1"/>
  <c r="H46" i="5"/>
  <c r="E45" i="5"/>
  <c r="P547" i="6"/>
  <c r="O547" i="6" s="1"/>
  <c r="L571" i="6"/>
  <c r="L595" i="6" s="1"/>
  <c r="L569" i="6"/>
  <c r="L593" i="6" s="1"/>
  <c r="P545" i="6"/>
  <c r="O545" i="6" s="1"/>
  <c r="L574" i="6"/>
  <c r="L598" i="6" s="1"/>
  <c r="P550" i="6"/>
  <c r="O550" i="6" s="1"/>
  <c r="P256" i="6"/>
  <c r="O256" i="6" s="1"/>
  <c r="L259" i="6"/>
  <c r="L576" i="6"/>
  <c r="L600" i="6" s="1"/>
  <c r="P552" i="6"/>
  <c r="O552" i="6" s="1"/>
  <c r="L557" i="6"/>
  <c r="L581" i="6" s="1"/>
  <c r="P533" i="6"/>
  <c r="O533" i="6" s="1"/>
  <c r="L563" i="6"/>
  <c r="L587" i="6" s="1"/>
  <c r="P539" i="6"/>
  <c r="O539" i="6" s="1"/>
  <c r="P595" i="6" l="1"/>
  <c r="O595" i="6" s="1"/>
  <c r="L619" i="6"/>
  <c r="P619" i="6" s="1"/>
  <c r="O619" i="6" s="1"/>
  <c r="P584" i="6"/>
  <c r="O584" i="6" s="1"/>
  <c r="L608" i="6"/>
  <c r="P608" i="6" s="1"/>
  <c r="O608" i="6" s="1"/>
  <c r="P592" i="6"/>
  <c r="O592" i="6" s="1"/>
  <c r="L616" i="6"/>
  <c r="P616" i="6" s="1"/>
  <c r="O616" i="6" s="1"/>
  <c r="L623" i="6"/>
  <c r="P623" i="6" s="1"/>
  <c r="O623" i="6" s="1"/>
  <c r="P599" i="6"/>
  <c r="O599" i="6" s="1"/>
  <c r="L611" i="6"/>
  <c r="P611" i="6" s="1"/>
  <c r="O611" i="6" s="1"/>
  <c r="P587" i="6"/>
  <c r="O587" i="6" s="1"/>
  <c r="P598" i="6"/>
  <c r="O598" i="6" s="1"/>
  <c r="L622" i="6"/>
  <c r="P622" i="6" s="1"/>
  <c r="O622" i="6" s="1"/>
  <c r="P581" i="6"/>
  <c r="O581" i="6" s="1"/>
  <c r="L605" i="6"/>
  <c r="P605" i="6" s="1"/>
  <c r="O605" i="6" s="1"/>
  <c r="P593" i="6"/>
  <c r="O593" i="6" s="1"/>
  <c r="L617" i="6"/>
  <c r="P617" i="6" s="1"/>
  <c r="O617" i="6" s="1"/>
  <c r="P600" i="6"/>
  <c r="O600" i="6" s="1"/>
  <c r="L624" i="6"/>
  <c r="P624" i="6" s="1"/>
  <c r="O624" i="6" s="1"/>
  <c r="P559" i="6"/>
  <c r="O559" i="6" s="1"/>
  <c r="L583" i="6"/>
  <c r="M145" i="6"/>
  <c r="M146" i="6" s="1"/>
  <c r="M147" i="6" s="1"/>
  <c r="P24" i="6"/>
  <c r="O24" i="6" s="1"/>
  <c r="L25" i="6"/>
  <c r="L631" i="6"/>
  <c r="P631" i="6" s="1"/>
  <c r="O631" i="6" s="1"/>
  <c r="L564" i="6"/>
  <c r="L588" i="6" s="1"/>
  <c r="P540" i="6"/>
  <c r="O540" i="6" s="1"/>
  <c r="L647" i="6"/>
  <c r="P575" i="6"/>
  <c r="O575" i="6" s="1"/>
  <c r="P546" i="6"/>
  <c r="O546" i="6" s="1"/>
  <c r="L570" i="6"/>
  <c r="L594" i="6" s="1"/>
  <c r="L555" i="6"/>
  <c r="L579" i="6" s="1"/>
  <c r="P531" i="6"/>
  <c r="O531" i="6" s="1"/>
  <c r="L538" i="6"/>
  <c r="P514" i="6"/>
  <c r="O514" i="6" s="1"/>
  <c r="L541" i="6"/>
  <c r="P517" i="6"/>
  <c r="O517" i="6" s="1"/>
  <c r="L556" i="6"/>
  <c r="L580" i="6" s="1"/>
  <c r="P532" i="6"/>
  <c r="O532" i="6" s="1"/>
  <c r="P530" i="6"/>
  <c r="O530" i="6" s="1"/>
  <c r="L554" i="6"/>
  <c r="P513" i="6"/>
  <c r="O513" i="6" s="1"/>
  <c r="L537" i="6"/>
  <c r="P568" i="6"/>
  <c r="O568" i="6" s="1"/>
  <c r="L640" i="6"/>
  <c r="L632" i="6"/>
  <c r="P560" i="6"/>
  <c r="O560" i="6" s="1"/>
  <c r="P510" i="6"/>
  <c r="O510" i="6" s="1"/>
  <c r="L534" i="6"/>
  <c r="L542" i="6"/>
  <c r="P518" i="6"/>
  <c r="O518" i="6" s="1"/>
  <c r="P525" i="6"/>
  <c r="O525" i="6" s="1"/>
  <c r="L549" i="6"/>
  <c r="P553" i="6"/>
  <c r="O553" i="6" s="1"/>
  <c r="L577" i="6"/>
  <c r="L601" i="6" s="1"/>
  <c r="L548" i="6"/>
  <c r="P524" i="6"/>
  <c r="O524" i="6" s="1"/>
  <c r="P519" i="6"/>
  <c r="O519" i="6" s="1"/>
  <c r="L543" i="6"/>
  <c r="E46" i="5"/>
  <c r="P571" i="6"/>
  <c r="O571" i="6" s="1"/>
  <c r="L643" i="6"/>
  <c r="P259" i="6"/>
  <c r="O259" i="6" s="1"/>
  <c r="L262" i="6"/>
  <c r="L641" i="6"/>
  <c r="P569" i="6"/>
  <c r="O569" i="6" s="1"/>
  <c r="P574" i="6"/>
  <c r="O574" i="6" s="1"/>
  <c r="L646" i="6"/>
  <c r="P563" i="6"/>
  <c r="O563" i="6" s="1"/>
  <c r="L635" i="6"/>
  <c r="P557" i="6"/>
  <c r="O557" i="6" s="1"/>
  <c r="L629" i="6"/>
  <c r="L648" i="6"/>
  <c r="P576" i="6"/>
  <c r="O576" i="6" s="1"/>
  <c r="P583" i="6" l="1"/>
  <c r="O583" i="6" s="1"/>
  <c r="L607" i="6"/>
  <c r="P607" i="6" s="1"/>
  <c r="O607" i="6" s="1"/>
  <c r="P579" i="6"/>
  <c r="O579" i="6" s="1"/>
  <c r="L603" i="6"/>
  <c r="P603" i="6" s="1"/>
  <c r="O603" i="6" s="1"/>
  <c r="P594" i="6"/>
  <c r="O594" i="6" s="1"/>
  <c r="L618" i="6"/>
  <c r="P618" i="6" s="1"/>
  <c r="O618" i="6" s="1"/>
  <c r="P601" i="6"/>
  <c r="O601" i="6" s="1"/>
  <c r="L625" i="6"/>
  <c r="P625" i="6" s="1"/>
  <c r="O625" i="6" s="1"/>
  <c r="P580" i="6"/>
  <c r="O580" i="6" s="1"/>
  <c r="L604" i="6"/>
  <c r="P604" i="6" s="1"/>
  <c r="O604" i="6" s="1"/>
  <c r="P588" i="6"/>
  <c r="O588" i="6" s="1"/>
  <c r="L612" i="6"/>
  <c r="P612" i="6" s="1"/>
  <c r="O612" i="6" s="1"/>
  <c r="M149" i="6"/>
  <c r="P25" i="6"/>
  <c r="O25" i="6" s="1"/>
  <c r="L26" i="6"/>
  <c r="P262" i="6"/>
  <c r="O262" i="6" s="1"/>
  <c r="P564" i="6"/>
  <c r="O564" i="6" s="1"/>
  <c r="L636" i="6"/>
  <c r="P648" i="6"/>
  <c r="O648" i="6" s="1"/>
  <c r="P629" i="6"/>
  <c r="O629" i="6" s="1"/>
  <c r="P643" i="6"/>
  <c r="O643" i="6" s="1"/>
  <c r="P632" i="6"/>
  <c r="O632" i="6" s="1"/>
  <c r="P538" i="6"/>
  <c r="O538" i="6" s="1"/>
  <c r="L562" i="6"/>
  <c r="L586" i="6" s="1"/>
  <c r="P641" i="6"/>
  <c r="O641" i="6" s="1"/>
  <c r="P640" i="6"/>
  <c r="O640" i="6" s="1"/>
  <c r="P635" i="6"/>
  <c r="O635" i="6" s="1"/>
  <c r="P646" i="6"/>
  <c r="O646" i="6" s="1"/>
  <c r="P555" i="6"/>
  <c r="O555" i="6" s="1"/>
  <c r="L627" i="6"/>
  <c r="L642" i="6"/>
  <c r="P570" i="6"/>
  <c r="O570" i="6" s="1"/>
  <c r="P647" i="6"/>
  <c r="O647" i="6" s="1"/>
  <c r="L628" i="6"/>
  <c r="P556" i="6"/>
  <c r="O556" i="6" s="1"/>
  <c r="L565" i="6"/>
  <c r="L589" i="6" s="1"/>
  <c r="P541" i="6"/>
  <c r="O541" i="6" s="1"/>
  <c r="P554" i="6"/>
  <c r="O554" i="6" s="1"/>
  <c r="L578" i="6"/>
  <c r="L602" i="6" s="1"/>
  <c r="L561" i="6"/>
  <c r="L585" i="6" s="1"/>
  <c r="P537" i="6"/>
  <c r="O537" i="6" s="1"/>
  <c r="P534" i="6"/>
  <c r="O534" i="6" s="1"/>
  <c r="L558" i="6"/>
  <c r="L582" i="6" s="1"/>
  <c r="L572" i="6"/>
  <c r="L596" i="6" s="1"/>
  <c r="P548" i="6"/>
  <c r="O548" i="6" s="1"/>
  <c r="P543" i="6"/>
  <c r="O543" i="6" s="1"/>
  <c r="L567" i="6"/>
  <c r="L591" i="6" s="1"/>
  <c r="L649" i="6"/>
  <c r="P577" i="6"/>
  <c r="O577" i="6" s="1"/>
  <c r="P549" i="6"/>
  <c r="O549" i="6" s="1"/>
  <c r="L573" i="6"/>
  <c r="L597" i="6" s="1"/>
  <c r="P542" i="6"/>
  <c r="O542" i="6" s="1"/>
  <c r="L566" i="6"/>
  <c r="L590" i="6" s="1"/>
  <c r="P585" i="6" l="1"/>
  <c r="O585" i="6" s="1"/>
  <c r="L609" i="6"/>
  <c r="P609" i="6" s="1"/>
  <c r="O609" i="6" s="1"/>
  <c r="P589" i="6"/>
  <c r="O589" i="6" s="1"/>
  <c r="L613" i="6"/>
  <c r="P613" i="6" s="1"/>
  <c r="O613" i="6" s="1"/>
  <c r="P586" i="6"/>
  <c r="O586" i="6" s="1"/>
  <c r="L610" i="6"/>
  <c r="P610" i="6" s="1"/>
  <c r="O610" i="6" s="1"/>
  <c r="P597" i="6"/>
  <c r="O597" i="6" s="1"/>
  <c r="L621" i="6"/>
  <c r="P621" i="6" s="1"/>
  <c r="O621" i="6" s="1"/>
  <c r="P591" i="6"/>
  <c r="O591" i="6" s="1"/>
  <c r="L615" i="6"/>
  <c r="P615" i="6" s="1"/>
  <c r="O615" i="6" s="1"/>
  <c r="P582" i="6"/>
  <c r="O582" i="6" s="1"/>
  <c r="L606" i="6"/>
  <c r="P606" i="6" s="1"/>
  <c r="O606" i="6" s="1"/>
  <c r="P602" i="6"/>
  <c r="O602" i="6" s="1"/>
  <c r="L626" i="6"/>
  <c r="P626" i="6" s="1"/>
  <c r="O626" i="6" s="1"/>
  <c r="P596" i="6"/>
  <c r="O596" i="6" s="1"/>
  <c r="L620" i="6"/>
  <c r="P620" i="6" s="1"/>
  <c r="O620" i="6" s="1"/>
  <c r="P590" i="6"/>
  <c r="O590" i="6" s="1"/>
  <c r="L614" i="6"/>
  <c r="P614" i="6" s="1"/>
  <c r="O614" i="6" s="1"/>
  <c r="M150" i="6"/>
  <c r="L27" i="6"/>
  <c r="P26" i="6"/>
  <c r="O26" i="6" s="1"/>
  <c r="P628" i="6"/>
  <c r="O628" i="6" s="1"/>
  <c r="P642" i="6"/>
  <c r="O642" i="6" s="1"/>
  <c r="P636" i="6"/>
  <c r="O636" i="6" s="1"/>
  <c r="P562" i="6"/>
  <c r="O562" i="6" s="1"/>
  <c r="L634" i="6"/>
  <c r="P649" i="6"/>
  <c r="O649" i="6" s="1"/>
  <c r="P627" i="6"/>
  <c r="O627" i="6" s="1"/>
  <c r="P565" i="6"/>
  <c r="O565" i="6" s="1"/>
  <c r="L637" i="6"/>
  <c r="P561" i="6"/>
  <c r="O561" i="6" s="1"/>
  <c r="L633" i="6"/>
  <c r="L650" i="6"/>
  <c r="P578" i="6"/>
  <c r="O578" i="6" s="1"/>
  <c r="P558" i="6"/>
  <c r="O558" i="6" s="1"/>
  <c r="L630" i="6"/>
  <c r="P566" i="6"/>
  <c r="O566" i="6" s="1"/>
  <c r="L638" i="6"/>
  <c r="P573" i="6"/>
  <c r="O573" i="6" s="1"/>
  <c r="L645" i="6"/>
  <c r="P567" i="6"/>
  <c r="O567" i="6" s="1"/>
  <c r="L639" i="6"/>
  <c r="P572" i="6"/>
  <c r="O572" i="6" s="1"/>
  <c r="L644" i="6"/>
  <c r="M151" i="6" l="1"/>
  <c r="M152" i="6" s="1"/>
  <c r="M153" i="6" s="1"/>
  <c r="M154" i="6" s="1"/>
  <c r="M155" i="6" s="1"/>
  <c r="M156" i="6" s="1"/>
  <c r="L28" i="6"/>
  <c r="P27" i="6"/>
  <c r="O27" i="6" s="1"/>
  <c r="P644" i="6"/>
  <c r="O644" i="6" s="1"/>
  <c r="P630" i="6"/>
  <c r="O630" i="6" s="1"/>
  <c r="P633" i="6"/>
  <c r="O633" i="6" s="1"/>
  <c r="P634" i="6"/>
  <c r="O634" i="6" s="1"/>
  <c r="P639" i="6"/>
  <c r="O639" i="6" s="1"/>
  <c r="P638" i="6"/>
  <c r="O638" i="6" s="1"/>
  <c r="P637" i="6"/>
  <c r="O637" i="6" s="1"/>
  <c r="P650" i="6"/>
  <c r="O650" i="6" s="1"/>
  <c r="P645" i="6"/>
  <c r="O645" i="6" s="1"/>
  <c r="M162" i="6" l="1"/>
  <c r="M163" i="6" s="1"/>
  <c r="M164" i="6" s="1"/>
  <c r="M165" i="6" s="1"/>
  <c r="M166" i="6" s="1"/>
  <c r="M167" i="6" s="1"/>
  <c r="M157" i="6"/>
  <c r="M158" i="6" s="1"/>
  <c r="M159" i="6" s="1"/>
  <c r="M160" i="6" s="1"/>
  <c r="L29" i="6"/>
  <c r="L30" i="6" s="1"/>
  <c r="P28" i="6"/>
  <c r="O28" i="6" s="1"/>
  <c r="L31" i="6" l="1"/>
  <c r="P30" i="6"/>
  <c r="O30" i="6" s="1"/>
  <c r="P29" i="6"/>
  <c r="O29" i="6" s="1"/>
  <c r="L32" i="6" l="1"/>
  <c r="P31" i="6"/>
  <c r="O31" i="6" s="1"/>
  <c r="L33" i="6" l="1"/>
  <c r="P32" i="6"/>
  <c r="O32" i="6" s="1"/>
  <c r="P33" i="6" l="1"/>
  <c r="O33" i="6" s="1"/>
  <c r="L34" i="6"/>
  <c r="L35" i="6" l="1"/>
  <c r="P34" i="6"/>
  <c r="O34" i="6" s="1"/>
  <c r="P35" i="6" l="1"/>
  <c r="O35" i="6" s="1"/>
  <c r="L36" i="6"/>
  <c r="L37" i="6" l="1"/>
  <c r="P36" i="6"/>
  <c r="O36" i="6" s="1"/>
  <c r="L38" i="6" l="1"/>
  <c r="P37" i="6"/>
  <c r="O37" i="6" s="1"/>
  <c r="L39" i="6" l="1"/>
  <c r="P38" i="6"/>
  <c r="O38" i="6" s="1"/>
  <c r="L40" i="6" l="1"/>
  <c r="P39" i="6"/>
  <c r="O39" i="6" s="1"/>
  <c r="L41" i="6" l="1"/>
  <c r="L42" i="6" s="1"/>
  <c r="P40" i="6"/>
  <c r="O40" i="6" s="1"/>
  <c r="L43" i="6" l="1"/>
  <c r="P42" i="6"/>
  <c r="O42" i="6" s="1"/>
  <c r="P41" i="6"/>
  <c r="O41" i="6" s="1"/>
  <c r="L44" i="6" l="1"/>
  <c r="P43" i="6"/>
  <c r="O43" i="6" s="1"/>
  <c r="L45" i="6" l="1"/>
  <c r="P44" i="6"/>
  <c r="O44" i="6" s="1"/>
  <c r="P45" i="6" l="1"/>
  <c r="O45" i="6" s="1"/>
  <c r="L46" i="6"/>
  <c r="P46" i="6" l="1"/>
  <c r="O46" i="6" s="1"/>
  <c r="L47" i="6"/>
  <c r="P47" i="6" l="1"/>
  <c r="O47" i="6" s="1"/>
  <c r="L48" i="6"/>
  <c r="P48" i="6" l="1"/>
  <c r="O48" i="6" s="1"/>
  <c r="L49" i="6"/>
  <c r="L50" i="6" l="1"/>
  <c r="P49" i="6"/>
  <c r="O49" i="6" s="1"/>
  <c r="L51" i="6" l="1"/>
  <c r="P50" i="6"/>
  <c r="O50" i="6" s="1"/>
  <c r="P51" i="6" l="1"/>
  <c r="O51" i="6" s="1"/>
  <c r="L52" i="6"/>
  <c r="L53" i="6" l="1"/>
  <c r="L54" i="6" s="1"/>
  <c r="P52" i="6"/>
  <c r="O52" i="6" s="1"/>
  <c r="P54" i="6" l="1"/>
  <c r="O54" i="6" s="1"/>
  <c r="L55" i="6"/>
  <c r="P53" i="6"/>
  <c r="O53" i="6" s="1"/>
  <c r="L56" i="6" l="1"/>
  <c r="P55" i="6"/>
  <c r="O55" i="6" s="1"/>
  <c r="L57" i="6" l="1"/>
  <c r="P56" i="6"/>
  <c r="O56" i="6" s="1"/>
  <c r="L58" i="6" l="1"/>
  <c r="P57" i="6"/>
  <c r="O57" i="6" s="1"/>
  <c r="P58" i="6" l="1"/>
  <c r="O58" i="6" s="1"/>
  <c r="L59" i="6"/>
  <c r="P59" i="6" l="1"/>
  <c r="O59" i="6" s="1"/>
  <c r="L60" i="6"/>
  <c r="L61" i="6" l="1"/>
  <c r="P60" i="6"/>
  <c r="O60" i="6" s="1"/>
  <c r="P61" i="6" l="1"/>
  <c r="O61" i="6" s="1"/>
  <c r="L62" i="6"/>
  <c r="P62" i="6" l="1"/>
  <c r="O62" i="6" s="1"/>
  <c r="L63" i="6"/>
  <c r="P63" i="6" l="1"/>
  <c r="O63" i="6" s="1"/>
  <c r="L64" i="6"/>
  <c r="L65" i="6" l="1"/>
  <c r="L66" i="6" s="1"/>
  <c r="P64" i="6"/>
  <c r="O64" i="6" s="1"/>
  <c r="L67" i="6" l="1"/>
  <c r="P66" i="6"/>
  <c r="O66" i="6" s="1"/>
  <c r="P65" i="6"/>
  <c r="O65" i="6" s="1"/>
  <c r="L68" i="6" l="1"/>
  <c r="P67" i="6"/>
  <c r="O67" i="6" s="1"/>
  <c r="L69" i="6" l="1"/>
  <c r="P68" i="6"/>
  <c r="O68" i="6" s="1"/>
  <c r="P69" i="6" l="1"/>
  <c r="O69" i="6" s="1"/>
  <c r="L70" i="6"/>
  <c r="L71" i="6" l="1"/>
  <c r="P70" i="6"/>
  <c r="O70" i="6" s="1"/>
  <c r="L72" i="6" l="1"/>
  <c r="P71" i="6"/>
  <c r="O71" i="6" s="1"/>
  <c r="P72" i="6" l="1"/>
  <c r="O72" i="6" s="1"/>
  <c r="L73" i="6"/>
  <c r="P73" i="6" l="1"/>
  <c r="O73" i="6" s="1"/>
  <c r="L74" i="6"/>
  <c r="L75" i="6" l="1"/>
  <c r="P74" i="6"/>
  <c r="O74" i="6" s="1"/>
  <c r="P75" i="6" l="1"/>
  <c r="O75" i="6" s="1"/>
  <c r="L76" i="6"/>
  <c r="L77" i="6" l="1"/>
  <c r="L78" i="6" s="1"/>
  <c r="P76" i="6"/>
  <c r="O76" i="6" s="1"/>
  <c r="L79" i="6" l="1"/>
  <c r="P78" i="6"/>
  <c r="O78" i="6" s="1"/>
  <c r="P77" i="6"/>
  <c r="O77" i="6" s="1"/>
  <c r="L80" i="6" l="1"/>
  <c r="P79" i="6"/>
  <c r="O79" i="6" s="1"/>
  <c r="L81" i="6" l="1"/>
  <c r="P80" i="6"/>
  <c r="O80" i="6" s="1"/>
  <c r="P81" i="6" l="1"/>
  <c r="O81" i="6" s="1"/>
  <c r="L82" i="6"/>
  <c r="P82" i="6" l="1"/>
  <c r="O82" i="6" s="1"/>
  <c r="L83" i="6"/>
  <c r="P83" i="6" l="1"/>
  <c r="O83" i="6" s="1"/>
  <c r="L84" i="6"/>
  <c r="L85" i="6" l="1"/>
  <c r="P84" i="6"/>
  <c r="O84" i="6" s="1"/>
  <c r="L86" i="6" l="1"/>
  <c r="P85" i="6"/>
  <c r="O85" i="6" s="1"/>
  <c r="P86" i="6" l="1"/>
  <c r="O86" i="6" s="1"/>
  <c r="L87" i="6"/>
  <c r="P87" i="6" l="1"/>
  <c r="O87" i="6" s="1"/>
  <c r="L88" i="6"/>
  <c r="L89" i="6" l="1"/>
  <c r="L90" i="6" s="1"/>
  <c r="P88" i="6"/>
  <c r="O88" i="6" s="1"/>
  <c r="P90" i="6" l="1"/>
  <c r="O90" i="6" s="1"/>
  <c r="L91" i="6"/>
  <c r="P89" i="6"/>
  <c r="O89" i="6" s="1"/>
  <c r="L92" i="6" l="1"/>
  <c r="P91" i="6"/>
  <c r="O91" i="6" s="1"/>
  <c r="L93" i="6" l="1"/>
  <c r="P92" i="6"/>
  <c r="O92" i="6" s="1"/>
  <c r="P93" i="6" l="1"/>
  <c r="O93" i="6" s="1"/>
  <c r="L94" i="6"/>
  <c r="P94" i="6" l="1"/>
  <c r="O94" i="6" s="1"/>
  <c r="L95" i="6"/>
  <c r="P95" i="6" l="1"/>
  <c r="O95" i="6" s="1"/>
  <c r="L96" i="6"/>
  <c r="L97" i="6" l="1"/>
  <c r="P96" i="6"/>
  <c r="O96" i="6" s="1"/>
  <c r="L98" i="6" l="1"/>
  <c r="P97" i="6"/>
  <c r="O97" i="6" s="1"/>
  <c r="P98" i="6" l="1"/>
  <c r="O98" i="6" s="1"/>
  <c r="L99" i="6"/>
  <c r="L100" i="6" l="1"/>
  <c r="P99" i="6"/>
  <c r="O99" i="6" s="1"/>
  <c r="P100" i="6" l="1"/>
  <c r="O100" i="6" s="1"/>
  <c r="L101" i="6"/>
  <c r="L102" i="6" s="1"/>
  <c r="L103" i="6" l="1"/>
  <c r="P102" i="6"/>
  <c r="O102" i="6" s="1"/>
  <c r="P101" i="6"/>
  <c r="O101" i="6" s="1"/>
  <c r="L104" i="6" l="1"/>
  <c r="P103" i="6"/>
  <c r="O103" i="6" s="1"/>
  <c r="L105" i="6" l="1"/>
  <c r="P104" i="6"/>
  <c r="O104" i="6" s="1"/>
  <c r="P105" i="6" l="1"/>
  <c r="O105" i="6" s="1"/>
  <c r="L106" i="6"/>
  <c r="L107" i="6" l="1"/>
  <c r="P106" i="6"/>
  <c r="O106" i="6" s="1"/>
  <c r="P107" i="6" l="1"/>
  <c r="O107" i="6" s="1"/>
  <c r="L108" i="6"/>
  <c r="L109" i="6" l="1"/>
  <c r="P108" i="6"/>
  <c r="O108" i="6" s="1"/>
  <c r="P109" i="6" l="1"/>
  <c r="O109" i="6" s="1"/>
  <c r="L110" i="6"/>
  <c r="P110" i="6" l="1"/>
  <c r="O110" i="6" s="1"/>
  <c r="L111" i="6"/>
  <c r="P111" i="6" l="1"/>
  <c r="O111" i="6" s="1"/>
  <c r="L112" i="6"/>
  <c r="P112" i="6" l="1"/>
  <c r="O112" i="6" s="1"/>
  <c r="L113" i="6"/>
  <c r="L114" i="6" s="1"/>
  <c r="L115" i="6" l="1"/>
  <c r="P114" i="6"/>
  <c r="O114" i="6" s="1"/>
  <c r="P113" i="6"/>
  <c r="O113" i="6" s="1"/>
  <c r="L116" i="6" l="1"/>
  <c r="P115" i="6"/>
  <c r="O115" i="6" s="1"/>
  <c r="L117" i="6" l="1"/>
  <c r="P116" i="6"/>
  <c r="O116" i="6" s="1"/>
  <c r="P117" i="6" l="1"/>
  <c r="O117" i="6" s="1"/>
  <c r="L118" i="6"/>
  <c r="P118" i="6" l="1"/>
  <c r="O118" i="6" s="1"/>
  <c r="L119" i="6"/>
  <c r="P119" i="6" l="1"/>
  <c r="O119" i="6" s="1"/>
  <c r="L120" i="6"/>
  <c r="L121" i="6" l="1"/>
  <c r="P120" i="6"/>
  <c r="O120" i="6" s="1"/>
  <c r="P121" i="6" l="1"/>
  <c r="O121" i="6" s="1"/>
  <c r="L122" i="6"/>
  <c r="L123" i="6" l="1"/>
  <c r="P122" i="6"/>
  <c r="O122" i="6" s="1"/>
  <c r="P123" i="6" l="1"/>
  <c r="O123" i="6" s="1"/>
  <c r="L124" i="6"/>
  <c r="P124" i="6" l="1"/>
  <c r="O124" i="6" s="1"/>
  <c r="L125" i="6"/>
  <c r="L126" i="6" s="1"/>
  <c r="L127" i="6" l="1"/>
  <c r="P126" i="6"/>
  <c r="O126" i="6" s="1"/>
  <c r="P125" i="6"/>
  <c r="O125" i="6" s="1"/>
  <c r="L128" i="6" l="1"/>
  <c r="P127" i="6"/>
  <c r="O127" i="6" s="1"/>
  <c r="L129" i="6" l="1"/>
  <c r="P128" i="6"/>
  <c r="O128" i="6" s="1"/>
  <c r="P129" i="6" l="1"/>
  <c r="O129" i="6" s="1"/>
  <c r="L130" i="6"/>
  <c r="P130" i="6" l="1"/>
  <c r="O130" i="6" s="1"/>
  <c r="L131" i="6"/>
  <c r="L132" i="6" l="1"/>
  <c r="P131" i="6"/>
  <c r="O131" i="6" s="1"/>
  <c r="P132" i="6" l="1"/>
  <c r="O132" i="6" s="1"/>
  <c r="L133" i="6"/>
  <c r="P133" i="6" l="1"/>
  <c r="O133" i="6" s="1"/>
  <c r="L134" i="6"/>
  <c r="L135" i="6" l="1"/>
  <c r="P134" i="6"/>
  <c r="O134" i="6" s="1"/>
  <c r="L136" i="6" l="1"/>
  <c r="P135" i="6"/>
  <c r="O135" i="6" s="1"/>
  <c r="P136" i="6" l="1"/>
  <c r="O136" i="6" s="1"/>
  <c r="L137" i="6"/>
  <c r="L138" i="6" s="1"/>
  <c r="L139" i="6" l="1"/>
  <c r="P138" i="6"/>
  <c r="O138" i="6" s="1"/>
  <c r="P137" i="6"/>
  <c r="O137" i="6" s="1"/>
  <c r="L140" i="6" l="1"/>
  <c r="P139" i="6"/>
  <c r="O139" i="6" s="1"/>
  <c r="L141" i="6" l="1"/>
  <c r="P140" i="6"/>
  <c r="O140" i="6" s="1"/>
  <c r="P141" i="6" l="1"/>
  <c r="O141" i="6" s="1"/>
  <c r="L142" i="6"/>
  <c r="L143" i="6" l="1"/>
  <c r="P142" i="6"/>
  <c r="O142" i="6" s="1"/>
  <c r="L144" i="6" l="1"/>
  <c r="P143" i="6"/>
  <c r="O143" i="6" s="1"/>
  <c r="L145" i="6" l="1"/>
  <c r="L146" i="6" s="1"/>
  <c r="P144" i="6"/>
  <c r="O144" i="6" s="1"/>
  <c r="L147" i="6" l="1"/>
  <c r="P146" i="6"/>
  <c r="O146" i="6" s="1"/>
  <c r="P145" i="6"/>
  <c r="O145" i="6" s="1"/>
  <c r="P147" i="6" l="1"/>
  <c r="O147" i="6" s="1"/>
  <c r="L149" i="6"/>
  <c r="P149" i="6" s="1"/>
  <c r="O149" i="6" s="1"/>
  <c r="L150" i="6" l="1"/>
  <c r="L151" i="6" s="1"/>
  <c r="P150" i="6" l="1"/>
  <c r="O150" i="6" s="1"/>
  <c r="P151" i="6"/>
  <c r="O151" i="6" s="1"/>
  <c r="L152" i="6"/>
  <c r="P152" i="6" l="1"/>
  <c r="O152" i="6" s="1"/>
  <c r="L153" i="6"/>
  <c r="P153" i="6" l="1"/>
  <c r="O153" i="6" s="1"/>
  <c r="L154" i="6"/>
  <c r="P154" i="6" l="1"/>
  <c r="O154" i="6" s="1"/>
  <c r="L155" i="6"/>
  <c r="L156" i="6" l="1"/>
  <c r="L157" i="6" s="1"/>
  <c r="P155" i="6"/>
  <c r="O155" i="6" s="1"/>
  <c r="L158" i="6" l="1"/>
  <c r="P157" i="6"/>
  <c r="O157" i="6" s="1"/>
  <c r="P156" i="6"/>
  <c r="O156" i="6" s="1"/>
  <c r="L159" i="6" l="1"/>
  <c r="P158" i="6"/>
  <c r="O158" i="6" s="1"/>
  <c r="L160" i="6" l="1"/>
  <c r="P159" i="6"/>
  <c r="O159" i="6" s="1"/>
  <c r="P160" i="6" l="1"/>
  <c r="O160" i="6" s="1"/>
  <c r="L162" i="6"/>
  <c r="L163" i="6" l="1"/>
  <c r="P162" i="6"/>
  <c r="O162" i="6" s="1"/>
  <c r="P163" i="6" l="1"/>
  <c r="O163" i="6" s="1"/>
  <c r="L164" i="6"/>
  <c r="P164" i="6" l="1"/>
  <c r="O164" i="6" s="1"/>
  <c r="L165" i="6"/>
  <c r="L166" i="6" s="1"/>
  <c r="L167" i="6" l="1"/>
  <c r="P167" i="6" s="1"/>
  <c r="O167" i="6" s="1"/>
  <c r="P166" i="6"/>
  <c r="O166" i="6" s="1"/>
  <c r="P165" i="6"/>
  <c r="O16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H14" authorId="0" shapeId="0" xr:uid="{00000000-0006-0000-0000-000001000000}">
      <text>
        <r>
          <rPr>
            <sz val="8"/>
            <color indexed="81"/>
            <rFont val="Tahoma"/>
            <family val="2"/>
          </rPr>
          <t>To be awarded automatically except in cases of unsatisfactory performance.</t>
        </r>
      </text>
    </comment>
    <comment ref="I14" authorId="0" shapeId="0" xr:uid="{00000000-0006-0000-0000-000002000000}">
      <text>
        <r>
          <rPr>
            <sz val="8"/>
            <color indexed="81"/>
            <rFont val="Tahoma"/>
            <family val="2"/>
          </rPr>
          <t>To be awarded automatically except in cases of unsatisfactory performance.</t>
        </r>
      </text>
    </comment>
    <comment ref="J20" authorId="0" shapeId="0" xr:uid="{00000000-0006-0000-0000-000003000000}">
      <text>
        <r>
          <rPr>
            <sz val="8"/>
            <color indexed="81"/>
            <rFont val="Tahoma"/>
            <family val="2"/>
          </rPr>
          <t>New Incremental point.
See Thirty-second DDRB report, Chapter 2, para 2.111</t>
        </r>
      </text>
    </comment>
    <comment ref="A21" authorId="0" shapeId="0" xr:uid="{00000000-0006-0000-0000-000004000000}">
      <text>
        <r>
          <rPr>
            <sz val="8"/>
            <color indexed="81"/>
            <rFont val="Tahoma"/>
            <family val="2"/>
          </rPr>
          <t>This payscale refers to Staff Grade practitioners employed under the terms and conditions outlined in AL(MD)4/97</t>
        </r>
      </text>
    </comment>
    <comment ref="A22" authorId="0" shapeId="0" xr:uid="{00000000-0006-0000-0000-000005000000}">
      <text>
        <r>
          <rPr>
            <sz val="8"/>
            <color indexed="81"/>
            <rFont val="Tahoma"/>
            <family val="2"/>
          </rPr>
          <t>This payscale refers to Staff Grade practitioners employed under the terms and conditions outlined in AL(MD)4/97</t>
        </r>
      </text>
    </comment>
    <comment ref="I22" authorId="0" shapeId="0" xr:uid="{00000000-0006-0000-0000-000006000000}">
      <text>
        <r>
          <rPr>
            <sz val="8"/>
            <color indexed="81"/>
            <rFont val="Tahoma"/>
            <family val="2"/>
          </rPr>
          <t>Discretionary point. 
See twenty-seventh DDRB report, chapter 2, paragraph 2.34. Guidance on the application of discretionary (optional) points for Staff Grades is contained in AL(MD)7/95.</t>
        </r>
      </text>
    </comment>
    <comment ref="J22" authorId="0" shapeId="0" xr:uid="{00000000-0006-0000-0000-000007000000}">
      <text>
        <r>
          <rPr>
            <sz val="8"/>
            <color indexed="81"/>
            <rFont val="Tahoma"/>
            <family val="2"/>
          </rPr>
          <t>Discretionary point. 
See twenty-seventh DDRB report, chapter 2, paragraph 2.34. Guidance on the application of discretionary (optional) points for Staff Grades is contained in AL(MD)7/95.</t>
        </r>
      </text>
    </comment>
    <comment ref="K22" authorId="0" shapeId="0" xr:uid="{00000000-0006-0000-0000-000008000000}">
      <text>
        <r>
          <rPr>
            <sz val="8"/>
            <color indexed="81"/>
            <rFont val="Tahoma"/>
            <family val="2"/>
          </rPr>
          <t>Discretionary point. 
See twenty-seventh DDRB report, chapter 2, paragraph 2.34. Guidance on the application of discretionary (optional) points for Staff Grades is contained in AL(MD)7/95.</t>
        </r>
      </text>
    </comment>
    <comment ref="L22" authorId="0" shapeId="0" xr:uid="{00000000-0006-0000-0000-000009000000}">
      <text>
        <r>
          <rPr>
            <sz val="8"/>
            <color indexed="81"/>
            <rFont val="Tahoma"/>
            <family val="2"/>
          </rPr>
          <t>Discretionary point. 
See twenty-seventh DDRB report, chapter 2, paragraph 2.34. Guidance on the application of discretionary (optional) points for Staff Grades is contained in AL(MD)7/95.</t>
        </r>
      </text>
    </comment>
    <comment ref="M22" authorId="0" shapeId="0" xr:uid="{00000000-0006-0000-0000-00000A000000}">
      <text>
        <r>
          <rPr>
            <sz val="8"/>
            <color indexed="81"/>
            <rFont val="Tahoma"/>
            <family val="2"/>
          </rPr>
          <t>New Discretionary Point.
See Thirty-second DDRB report, Chapter 2, para 2.106</t>
        </r>
      </text>
    </comment>
    <comment ref="N22" authorId="0" shapeId="0" xr:uid="{00000000-0006-0000-0000-00000B000000}">
      <text>
        <r>
          <rPr>
            <sz val="8"/>
            <color indexed="81"/>
            <rFont val="Tahoma"/>
            <family val="2"/>
          </rPr>
          <t>New Discretionary Point.
See Thirty-second DDRB report, Chapter 2, para 2.106</t>
        </r>
      </text>
    </comment>
    <comment ref="J28" authorId="0" shapeId="0" xr:uid="{00000000-0006-0000-0000-00000C000000}">
      <text>
        <r>
          <rPr>
            <sz val="8"/>
            <color indexed="81"/>
            <rFont val="Tahoma"/>
            <family val="2"/>
          </rPr>
          <t>To be awarded automatically except in cases of unsatisfactory performance.</t>
        </r>
      </text>
    </comment>
    <comment ref="K28" authorId="0" shapeId="0" xr:uid="{00000000-0006-0000-0000-00000D000000}">
      <text>
        <r>
          <rPr>
            <sz val="8"/>
            <color indexed="81"/>
            <rFont val="Tahoma"/>
            <family val="2"/>
          </rPr>
          <t>To be awarded automatically except in cases of unsatisfactory performance.</t>
        </r>
      </text>
    </comment>
    <comment ref="A80" authorId="1" shapeId="0" xr:uid="{00000000-0006-0000-0000-00000E000000}">
      <text>
        <r>
          <rPr>
            <sz val="8"/>
            <color indexed="81"/>
            <rFont val="Tahoma"/>
            <family val="2"/>
          </rPr>
          <t>Guidance on the application of commitment awards for consultants will follow</t>
        </r>
      </text>
    </comment>
    <comment ref="B86" authorId="0" shapeId="0" xr:uid="{00000000-0006-0000-0000-00000F000000}">
      <text>
        <r>
          <rPr>
            <sz val="8"/>
            <color indexed="81"/>
            <rFont val="Tahoma"/>
            <family val="2"/>
          </rPr>
          <t>When a Consultant in receipt of a discretionary point(s) subsequently receives a distinction award, entitlement to the earlier point(s) cease.</t>
        </r>
      </text>
    </comment>
    <comment ref="A351" authorId="0" shapeId="0" xr:uid="{00000000-0006-0000-0000-000010000000}">
      <text>
        <r>
          <rPr>
            <sz val="8"/>
            <color indexed="81"/>
            <rFont val="Tahoma"/>
            <family val="2"/>
          </rPr>
          <t>See AL(MD)1/01, HSC2000/031 and accompanying guidance for details of the Junior Doctors’ new pay system.</t>
        </r>
      </text>
    </comment>
    <comment ref="H450" authorId="1" shapeId="0" xr:uid="{00000000-0006-0000-0000-000011000000}">
      <text>
        <r>
          <rPr>
            <sz val="8"/>
            <color indexed="81"/>
            <rFont val="Tahoma"/>
            <family val="2"/>
          </rPr>
          <t>These incremental points come into effect from 1 December 2004 and 2005 respectively</t>
        </r>
      </text>
    </comment>
    <comment ref="I450" authorId="1" shapeId="0" xr:uid="{00000000-0006-0000-0000-000012000000}">
      <text>
        <r>
          <rPr>
            <sz val="8"/>
            <color indexed="81"/>
            <rFont val="Tahoma"/>
            <family val="2"/>
          </rPr>
          <t>These incremental points come into effect from 1 December 2004 and 2005 respectively</t>
        </r>
      </text>
    </comment>
    <comment ref="B488" authorId="0" shapeId="0" xr:uid="{00000000-0006-0000-0000-000013000000}">
      <text>
        <r>
          <rPr>
            <sz val="8"/>
            <color indexed="81"/>
            <rFont val="Tahoma"/>
            <family val="2"/>
          </rPr>
          <t>* These pay codes are used by approximately 50% of Trusts. Further enquiries should be dealt with at Trust level.</t>
        </r>
      </text>
    </comment>
    <comment ref="I495" authorId="0" shapeId="0" xr:uid="{00000000-0006-0000-0000-000014000000}">
      <text>
        <r>
          <rPr>
            <sz val="8"/>
            <color indexed="81"/>
            <rFont val="Tahoma"/>
            <family val="2"/>
          </rPr>
          <t>Performance based increment (PBI), see Advance Letter DOS 2/2001 Appendix 2 for guidance.</t>
        </r>
      </text>
    </comment>
    <comment ref="I496" authorId="0" shapeId="0" xr:uid="{00000000-0006-0000-0000-000015000000}">
      <text>
        <r>
          <rPr>
            <sz val="8"/>
            <color indexed="81"/>
            <rFont val="Tahoma"/>
            <family val="2"/>
          </rPr>
          <t>Performance based increment (PBI), see Advance Letter DOS 2/2001 Appendix 2 for guidance.</t>
        </r>
      </text>
    </comment>
    <comment ref="B498" authorId="0" shapeId="0" xr:uid="{00000000-0006-0000-0000-000016000000}">
      <text>
        <r>
          <rPr>
            <sz val="8"/>
            <color indexed="81"/>
            <rFont val="Tahoma"/>
            <family val="2"/>
          </rPr>
          <t>* These pay codes are used by approximately 50% of Trusts. Further enquiries should be dealt with at Trust level.</t>
        </r>
      </text>
    </comment>
    <comment ref="I504" authorId="0" shapeId="0" xr:uid="{00000000-0006-0000-0000-000017000000}">
      <text>
        <r>
          <rPr>
            <sz val="8"/>
            <color indexed="81"/>
            <rFont val="Tahoma"/>
            <family val="2"/>
          </rPr>
          <t>Performance based increment (PBI), see Advance Letter DOS 2/2001 Appendix 2 for guidance.</t>
        </r>
      </text>
    </comment>
    <comment ref="I505" authorId="0" shapeId="0" xr:uid="{00000000-0006-0000-0000-000018000000}">
      <text>
        <r>
          <rPr>
            <sz val="8"/>
            <color indexed="81"/>
            <rFont val="Tahoma"/>
            <family val="2"/>
          </rPr>
          <t>Performance based increment (PBI), see Advance Letter DOS 2/2001 Appendix 2 for guidance.</t>
        </r>
      </text>
    </comment>
    <comment ref="B507" authorId="0" shapeId="0" xr:uid="{00000000-0006-0000-0000-000019000000}">
      <text>
        <r>
          <rPr>
            <sz val="8"/>
            <color indexed="81"/>
            <rFont val="Tahoma"/>
            <family val="2"/>
          </rPr>
          <t>* These pay codes are used by approximately 50% of Trusts. Further enquiries should be dealt with at Trust level.</t>
        </r>
      </text>
    </comment>
    <comment ref="I512" authorId="0" shapeId="0" xr:uid="{00000000-0006-0000-0000-00001A000000}">
      <text>
        <r>
          <rPr>
            <sz val="8"/>
            <color indexed="81"/>
            <rFont val="Tahoma"/>
            <family val="2"/>
          </rPr>
          <t>Performance based increment (PBI), see Advance Letter DOS 2/2001 Appendix 2 for guidance.</t>
        </r>
      </text>
    </comment>
    <comment ref="I513" authorId="0" shapeId="0" xr:uid="{00000000-0006-0000-0000-00001B000000}">
      <text>
        <r>
          <rPr>
            <sz val="8"/>
            <color indexed="81"/>
            <rFont val="Tahoma"/>
            <family val="2"/>
          </rPr>
          <t>Performance based increment (PBI), see Advance Letter DOS 2/2001 Appendix 2 for guidance.</t>
        </r>
      </text>
    </comment>
    <comment ref="B515" authorId="0" shapeId="0" xr:uid="{00000000-0006-0000-0000-00001C000000}">
      <text>
        <r>
          <rPr>
            <sz val="8"/>
            <color indexed="81"/>
            <rFont val="Tahoma"/>
            <family val="2"/>
          </rPr>
          <t>* These pay codes are used by approximately 50% of Trusts. Further enquiries should be dealt with at Trust level.</t>
        </r>
      </text>
    </comment>
    <comment ref="I524" authorId="0" shapeId="0" xr:uid="{00000000-0006-0000-0000-00001D000000}">
      <text>
        <r>
          <rPr>
            <sz val="8"/>
            <color indexed="81"/>
            <rFont val="Tahoma"/>
            <family val="2"/>
          </rPr>
          <t>Performance based increment (PBI), see Advance Letter DOS 2/2001 Appendix 2 for guidance.</t>
        </r>
      </text>
    </comment>
    <comment ref="I525" authorId="0" shapeId="0" xr:uid="{00000000-0006-0000-0000-00001E000000}">
      <text>
        <r>
          <rPr>
            <sz val="8"/>
            <color indexed="81"/>
            <rFont val="Tahoma"/>
            <family val="2"/>
          </rPr>
          <t>Performance based increment (PBI), see Advance Letter DOS 2/2001 Appendix 2 for guidance.</t>
        </r>
      </text>
    </comment>
    <comment ref="B616" authorId="1" shapeId="0" xr:uid="{00000000-0006-0000-0000-00001F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18"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<sst xmlns="http://schemas.openxmlformats.org/spreadsheetml/2006/main" count="9286" uniqueCount="1409">
  <si>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</si>
  <si>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</si>
  <si>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</si>
  <si>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</si>
  <si>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</si>
  <si>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</si>
  <si>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</si>
  <si>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</si>
  <si>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</si>
  <si>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</si>
  <si>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</si>
  <si>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</si>
  <si>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</si>
  <si>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</si>
  <si>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Pay Rates for Consultants (Wales) with effect from</t>
  </si>
  <si>
    <t>KA63</t>
  </si>
  <si>
    <t>LF60</t>
  </si>
  <si>
    <t>LF65</t>
  </si>
  <si>
    <t>MN61</t>
  </si>
  <si>
    <t>MN62</t>
  </si>
  <si>
    <t>MN63</t>
  </si>
  <si>
    <t>KT53</t>
  </si>
  <si>
    <t>Effective from: 01-Nov-07</t>
  </si>
  <si>
    <t>Obsolete</t>
  </si>
  <si>
    <t>Effective from: 01-Apr-05</t>
  </si>
  <si>
    <t>LC01</t>
  </si>
  <si>
    <t>LC10</t>
  </si>
  <si>
    <t>LC22</t>
  </si>
  <si>
    <t>LA51</t>
  </si>
  <si>
    <t>Lecture Fees Dental NR NP NHS</t>
  </si>
  <si>
    <t>Admin Dental Officers</t>
  </si>
  <si>
    <t>Consultants</t>
  </si>
  <si>
    <t>Clinical Dental Officers</t>
  </si>
  <si>
    <t>Other Specialist Registrars</t>
  </si>
  <si>
    <t>Specialist Registrars</t>
  </si>
  <si>
    <t>LF25</t>
  </si>
  <si>
    <t>LF21</t>
  </si>
  <si>
    <t>MT50</t>
  </si>
  <si>
    <t>MT51</t>
  </si>
  <si>
    <t>MT53</t>
  </si>
  <si>
    <t>Extra Session NHS</t>
  </si>
  <si>
    <t>MT55</t>
  </si>
  <si>
    <t>MT57</t>
  </si>
  <si>
    <t>MT58</t>
  </si>
  <si>
    <t>MT59</t>
  </si>
  <si>
    <t>Loc Bnd LA - SPTY Reg</t>
  </si>
  <si>
    <t>Loc Bnd LB - SPTY Reg</t>
  </si>
  <si>
    <t>Loc Bnd LC - SPTY Reg</t>
  </si>
  <si>
    <t>Loc Bnd LA - SPTY Reg FT</t>
  </si>
  <si>
    <t>Loc Bnd LB - SPTY Reg FT</t>
  </si>
  <si>
    <t>Loc Bnd LC - SPTY Reg FT</t>
  </si>
  <si>
    <t>Loc No Other Bnd - FH01</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</si>
  <si>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</si>
  <si>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</si>
  <si>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</si>
  <si>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</si>
  <si>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</si>
  <si>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</si>
  <si>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</si>
  <si>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</si>
  <si>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</si>
  <si>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</si>
  <si>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</si>
  <si>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</si>
  <si>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</si>
  <si>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</si>
  <si>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</si>
  <si>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</si>
  <si>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</si>
  <si>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</si>
  <si>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</si>
  <si>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</si>
  <si>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</si>
  <si>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</si>
  <si>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</si>
  <si>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</si>
  <si>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</si>
  <si>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</si>
  <si>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</si>
  <si>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</si>
  <si>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</si>
  <si>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</si>
  <si>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</si>
  <si>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</si>
  <si>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</si>
  <si>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</si>
  <si>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</si>
  <si>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</si>
  <si>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</si>
  <si>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</si>
  <si>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</si>
  <si>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</si>
  <si>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</si>
  <si>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</si>
  <si>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</si>
  <si>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</si>
  <si>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</si>
  <si>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</si>
  <si>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</si>
  <si>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</si>
  <si>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</si>
  <si>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</si>
  <si>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</si>
  <si>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</si>
  <si>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</si>
  <si>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</si>
  <si>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</si>
  <si>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</si>
  <si>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</si>
  <si>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</si>
  <si>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</si>
  <si>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Add Prog Activity Long NHS</t>
  </si>
  <si>
    <t>Add Prog Activity Long NR NHS</t>
  </si>
  <si>
    <t>Add Prog Activity Long NR NP NHS</t>
  </si>
  <si>
    <t>MC42</t>
  </si>
  <si>
    <t>MC47</t>
  </si>
  <si>
    <t>Effective from 1 April 03</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</si>
  <si>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</si>
  <si>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</si>
  <si>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</si>
  <si>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</si>
  <si>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</si>
  <si>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</si>
  <si>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</si>
  <si>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</si>
  <si>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</si>
  <si>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</si>
  <si>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</si>
  <si>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</si>
  <si>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</si>
  <si>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</si>
  <si>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</si>
  <si>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</si>
  <si>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</si>
  <si>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</si>
  <si>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</si>
  <si>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</si>
  <si>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</si>
  <si>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</si>
  <si>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</si>
  <si>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</si>
  <si>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</si>
  <si>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</si>
  <si>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</si>
  <si>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</si>
  <si>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</si>
  <si>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</si>
  <si>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</si>
  <si>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</si>
  <si>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</si>
  <si>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</si>
  <si>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</si>
  <si>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</si>
  <si>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</si>
  <si>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</si>
  <si>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</si>
  <si>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</si>
  <si>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</si>
  <si>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</si>
  <si>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</si>
  <si>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</si>
  <si>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</si>
  <si>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</si>
  <si>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</si>
  <si>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</si>
  <si>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</si>
  <si>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</si>
  <si>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</si>
  <si>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</si>
  <si>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</si>
  <si>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</si>
  <si>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</si>
  <si>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</si>
  <si>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</si>
  <si>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</si>
  <si>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</si>
  <si>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</si>
  <si>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</si>
  <si>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</si>
  <si>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</si>
  <si>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</si>
  <si>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</si>
  <si>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</si>
  <si>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</si>
  <si>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</si>
  <si>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</si>
  <si>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</si>
  <si>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</si>
  <si>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</si>
  <si>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</si>
  <si>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</si>
  <si>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</si>
  <si>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</si>
  <si>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Community Dental Pay Rates effective from</t>
  </si>
  <si>
    <t>Combined Fee complete BD8</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</si>
  <si>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</si>
  <si>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</si>
  <si>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</si>
  <si>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</si>
  <si>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</si>
  <si>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</si>
  <si>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</si>
  <si>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</si>
  <si>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</si>
  <si>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</si>
  <si>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</si>
  <si>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</si>
  <si>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</si>
  <si>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</si>
  <si>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</si>
  <si>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</si>
  <si>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</si>
  <si>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</si>
  <si>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</si>
  <si>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</si>
  <si>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</si>
  <si>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</si>
  <si>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</si>
  <si>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</si>
  <si>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</si>
  <si>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</si>
  <si>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</si>
  <si>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</si>
  <si>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</si>
  <si>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</si>
  <si>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</si>
  <si>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</si>
  <si>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</si>
  <si>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</si>
  <si>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</si>
  <si>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</si>
  <si>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</si>
  <si>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</si>
  <si>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</si>
  <si>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</si>
  <si>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</si>
  <si>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</si>
  <si>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</si>
  <si>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</si>
  <si>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</si>
  <si>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</si>
  <si>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</si>
  <si>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</si>
  <si>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</si>
  <si>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</si>
  <si>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</si>
  <si>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</si>
  <si>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</si>
  <si>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</si>
  <si>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</si>
  <si>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</si>
  <si>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</si>
  <si>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</si>
  <si>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</si>
  <si>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</si>
  <si>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</si>
  <si>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</si>
  <si>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Annual Rate</t>
  </si>
  <si>
    <t xml:space="preserve">Note: The above rate is effective from </t>
  </si>
  <si>
    <t>Note: Max Payment 9 sessions</t>
  </si>
  <si>
    <t>Flexible Trainees Old Style</t>
  </si>
  <si>
    <t>Flexible Medical Training - New Arrangements</t>
  </si>
  <si>
    <t>F5 20 or more but less than24 hours a week = 50%</t>
  </si>
  <si>
    <t>Whole time Equivalent Value</t>
  </si>
  <si>
    <t>Standard Sessions</t>
  </si>
  <si>
    <t xml:space="preserve">Standard hours </t>
  </si>
  <si>
    <t>Standard sessions</t>
  </si>
  <si>
    <t>Standard Hours</t>
  </si>
  <si>
    <t xml:space="preserve">Pay Scale Z = Hospital Medical and Dental (Grades ZC); Pay Scale ZK = Community Doctors (pay Grades ZK); Pay Scale ZL = Community Dentsts (pay grades ZL) and Pay Scale ZM = Hospital Medical and Denta (Pay Grades ZM)l </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</si>
  <si>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</si>
  <si>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</si>
  <si>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</si>
  <si>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</si>
  <si>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Whole time Equivalent</t>
  </si>
  <si>
    <t>Community Medical Pay Rates with effect from</t>
  </si>
  <si>
    <t>(unless otherwise stated)</t>
  </si>
  <si>
    <t>Scale Point</t>
  </si>
  <si>
    <t>StR</t>
  </si>
  <si>
    <t>MN37</t>
  </si>
  <si>
    <t>Band A(Regional Director of PH)</t>
  </si>
  <si>
    <t>Foundation House Officer 2</t>
  </si>
  <si>
    <t xml:space="preserve">  </t>
  </si>
  <si>
    <t>Scale Value</t>
  </si>
  <si>
    <t>Period before eligibility for next pay point</t>
  </si>
  <si>
    <t>Payroll Code and grade Step</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</si>
  <si>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</si>
  <si>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</si>
  <si>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</si>
  <si>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</si>
  <si>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</si>
  <si>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</si>
  <si>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</si>
  <si>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</si>
  <si>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</si>
  <si>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</si>
  <si>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</si>
  <si>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</si>
  <si>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</si>
  <si>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</si>
  <si>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</si>
  <si>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</si>
  <si>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</si>
  <si>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</si>
  <si>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</si>
  <si>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</si>
  <si>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</si>
  <si>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</si>
  <si>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</si>
  <si>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</si>
  <si>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 of their basic salary to 45</t>
  </si>
  <si>
    <t>MT60</t>
  </si>
  <si>
    <t>MH03/05</t>
  </si>
  <si>
    <t>Training Allowance NHS</t>
  </si>
  <si>
    <t>Training Allowance NR NHS</t>
  </si>
  <si>
    <t>PRE April 07</t>
  </si>
  <si>
    <t>Apr 07- Mar 08</t>
  </si>
  <si>
    <t>Apr08 -Mar 09</t>
  </si>
  <si>
    <t>The Training Supplement for Band A dentists with reponsibility for the supervision of a vocational dental practitioner or undergraduate dental student should be increased from</t>
  </si>
  <si>
    <t>a year</t>
  </si>
  <si>
    <t>to</t>
  </si>
  <si>
    <t>Pay Scale</t>
  </si>
  <si>
    <t>Point</t>
  </si>
  <si>
    <t>Value</t>
  </si>
  <si>
    <t>Date</t>
  </si>
  <si>
    <t>Required</t>
  </si>
  <si>
    <t xml:space="preserve"> </t>
  </si>
  <si>
    <t>Grade</t>
  </si>
  <si>
    <t>Pay Scale Code</t>
  </si>
  <si>
    <t>Consultants in Wales</t>
  </si>
  <si>
    <t>Payscale code</t>
  </si>
  <si>
    <t>Specialty Doctor (MC47)</t>
  </si>
  <si>
    <t>Associate specialist 2008 (MC42)</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</si>
  <si>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</si>
  <si>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</si>
  <si>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</si>
  <si>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</si>
  <si>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</si>
  <si>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</si>
  <si>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</si>
  <si>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</si>
  <si>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</si>
  <si>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</si>
  <si>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LD01</t>
  </si>
  <si>
    <t>LD11</t>
  </si>
  <si>
    <t>LD21</t>
  </si>
  <si>
    <t>104 (ME01)</t>
  </si>
  <si>
    <t>94 and 105 (ME21)(ME31)</t>
  </si>
  <si>
    <t>Existing / Old Terms and Conditions</t>
  </si>
  <si>
    <t>Minimum</t>
  </si>
  <si>
    <t>Consultant</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</si>
  <si>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</si>
  <si>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</si>
  <si>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</si>
  <si>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</si>
  <si>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</si>
  <si>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</si>
  <si>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</si>
  <si>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</si>
  <si>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</si>
  <si>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</si>
  <si>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</si>
  <si>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</si>
  <si>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</si>
  <si>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</si>
  <si>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</si>
  <si>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</si>
  <si>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</si>
  <si>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</si>
  <si>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MD01-41</t>
  </si>
  <si>
    <t>11 sessions</t>
  </si>
  <si>
    <t>Overseas Drs/Medical Students</t>
  </si>
  <si>
    <t>MA01/MA11</t>
  </si>
  <si>
    <t>calc = half min MN11</t>
  </si>
  <si>
    <t>MC03</t>
  </si>
  <si>
    <t>MC12</t>
  </si>
  <si>
    <t>TABLE 1:</t>
  </si>
  <si>
    <t xml:space="preserve">Consultant </t>
  </si>
  <si>
    <t>Commitment Awards</t>
  </si>
  <si>
    <t>OTHER FEES, CHARGES AND ALLOWANCES</t>
  </si>
  <si>
    <t xml:space="preserve">A+ awards </t>
  </si>
  <si>
    <t>Clinical Excellence Awards</t>
  </si>
  <si>
    <t xml:space="preserve">Bronze </t>
  </si>
  <si>
    <t xml:space="preserve">Sessional Rate </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</si>
  <si>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</si>
  <si>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</si>
  <si>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</si>
  <si>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</si>
  <si>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</si>
  <si>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</si>
  <si>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</si>
  <si>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</si>
  <si>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</si>
  <si>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</si>
  <si>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</si>
  <si>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</si>
  <si>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</si>
  <si>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</si>
  <si>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</si>
  <si>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</si>
  <si>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</si>
  <si>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</si>
  <si>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</si>
  <si>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</si>
  <si>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</si>
  <si>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</si>
  <si>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</si>
  <si>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</si>
  <si>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</si>
  <si>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</si>
  <si>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</si>
  <si>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</si>
  <si>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</si>
  <si>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Pay Threshold</t>
  </si>
  <si>
    <t>YC71</t>
  </si>
  <si>
    <t>YC70</t>
  </si>
  <si>
    <t>YC69</t>
  </si>
  <si>
    <t>YC68</t>
  </si>
  <si>
    <t>YC67</t>
  </si>
  <si>
    <t>YC66</t>
  </si>
  <si>
    <t>YC65</t>
  </si>
  <si>
    <t>YC64</t>
  </si>
  <si>
    <t>YC63</t>
  </si>
  <si>
    <t>YC62</t>
  </si>
  <si>
    <t>YC61</t>
  </si>
  <si>
    <t>YC60</t>
  </si>
  <si>
    <t>YC59</t>
  </si>
  <si>
    <t>YC58</t>
  </si>
  <si>
    <t>YC57</t>
  </si>
  <si>
    <t>YC56</t>
  </si>
  <si>
    <t>YC55</t>
  </si>
  <si>
    <t>YC54</t>
  </si>
  <si>
    <t>YC53</t>
  </si>
  <si>
    <t>YC52</t>
  </si>
  <si>
    <t>YC51</t>
  </si>
  <si>
    <t>1 year</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</si>
  <si>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</si>
  <si>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</si>
  <si>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</si>
  <si>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</si>
  <si>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</si>
  <si>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</si>
  <si>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</si>
  <si>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</si>
  <si>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</si>
  <si>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</si>
  <si>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</si>
  <si>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</si>
  <si>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</si>
  <si>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</si>
  <si>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</si>
  <si>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</si>
  <si>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</si>
  <si>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</si>
  <si>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</si>
  <si>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</si>
  <si>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</si>
  <si>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</si>
  <si>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</si>
  <si>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Awarded by ACCEA</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</si>
  <si>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</si>
  <si>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</si>
  <si>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</si>
  <si>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</si>
  <si>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</si>
  <si>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</si>
  <si>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</si>
  <si>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</si>
  <si>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</si>
  <si>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</si>
  <si>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</si>
  <si>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</si>
  <si>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</si>
  <si>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</si>
  <si>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</si>
  <si>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</si>
  <si>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Rate (£)</t>
  </si>
  <si>
    <t>Half Rate</t>
  </si>
  <si>
    <t>Band 1 (low intensity)</t>
  </si>
  <si>
    <t>Band 2 (medium intensity)</t>
  </si>
  <si>
    <t>Band 3 (high intensity)</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</si>
  <si>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</si>
  <si>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</si>
  <si>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</si>
  <si>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</si>
  <si>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</si>
  <si>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</si>
  <si>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</si>
  <si>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</si>
  <si>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</si>
  <si>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</si>
  <si>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</si>
  <si>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</si>
  <si>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</si>
  <si>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</si>
  <si>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</si>
  <si>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</si>
  <si>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</si>
  <si>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</si>
  <si>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</si>
  <si>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</si>
  <si>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SpR</t>
  </si>
  <si>
    <t>OTHER FEES, CHARGES AND ALLOWANCES (cont)</t>
  </si>
  <si>
    <t>Para./Schedule</t>
  </si>
  <si>
    <t>Nature of Fee</t>
  </si>
  <si>
    <t>Charge or Allowance</t>
  </si>
  <si>
    <t>Payable for each</t>
  </si>
  <si>
    <t>Rate</t>
  </si>
  <si>
    <t>32.b</t>
  </si>
  <si>
    <t>Item of service</t>
  </si>
  <si>
    <t>Medical Superintendent of Psychiatric Hospitals Allowance</t>
  </si>
  <si>
    <t>Year</t>
  </si>
  <si>
    <t>Resident</t>
  </si>
  <si>
    <t>STAFF FUND</t>
  </si>
  <si>
    <t>Payment for each eligible bed</t>
  </si>
  <si>
    <t>91.a</t>
  </si>
  <si>
    <t>Payment for provision of a casualty service:</t>
  </si>
  <si>
    <t>Higher Rate</t>
  </si>
  <si>
    <t>Lower Rate</t>
  </si>
  <si>
    <t>12hrs per day Mon-Fri</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</si>
  <si>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</si>
  <si>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</si>
  <si>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</si>
  <si>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</si>
  <si>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</si>
  <si>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</si>
  <si>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</si>
  <si>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</si>
  <si>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</si>
  <si>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</si>
  <si>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</si>
  <si>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</si>
  <si>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</si>
  <si>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</si>
  <si>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</si>
  <si>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</si>
  <si>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</si>
  <si>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</si>
  <si>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</si>
  <si>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</si>
  <si>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</si>
  <si>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</si>
  <si>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</si>
  <si>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</si>
  <si>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</si>
  <si>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</si>
  <si>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</si>
  <si>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</si>
  <si>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</si>
  <si>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</si>
  <si>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</si>
  <si>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</si>
  <si>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</si>
  <si>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</si>
  <si>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</si>
  <si>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</si>
  <si>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</si>
  <si>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</si>
  <si>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</si>
  <si>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</si>
  <si>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</si>
  <si>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</si>
  <si>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</si>
  <si>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</si>
  <si>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</si>
  <si>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</si>
  <si>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</si>
  <si>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</si>
  <si>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</si>
  <si>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</si>
  <si>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</si>
  <si>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</si>
  <si>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</si>
  <si>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</si>
  <si>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</si>
  <si>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</si>
  <si>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</si>
  <si>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</si>
  <si>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</si>
  <si>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</si>
  <si>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</si>
  <si>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</si>
  <si>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</si>
  <si>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</si>
  <si>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</si>
  <si>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</si>
  <si>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</si>
  <si>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</si>
  <si>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</si>
  <si>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</si>
  <si>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</si>
  <si>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</si>
  <si>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</si>
  <si>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</si>
  <si>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</si>
  <si>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</si>
  <si>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</si>
  <si>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</si>
  <si>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</si>
  <si>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</si>
  <si>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</si>
  <si>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</si>
  <si>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</si>
  <si>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</si>
  <si>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</si>
  <si>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</si>
  <si>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</si>
  <si>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</si>
  <si>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</si>
  <si>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</si>
  <si>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</si>
  <si>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</si>
  <si>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</si>
  <si>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</si>
  <si>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</si>
  <si>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</si>
  <si>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</si>
  <si>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</si>
  <si>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</si>
  <si>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</si>
  <si>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</si>
  <si>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</si>
  <si>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</si>
  <si>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</si>
  <si>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</si>
  <si>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</si>
  <si>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</si>
  <si>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</si>
  <si>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</si>
  <si>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</si>
  <si>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</si>
  <si>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</si>
  <si>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</si>
  <si>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</si>
  <si>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</si>
  <si>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</si>
  <si>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</si>
  <si>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</si>
  <si>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</si>
  <si>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</si>
  <si>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</si>
  <si>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</si>
  <si>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</si>
  <si>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</si>
  <si>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</si>
  <si>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</si>
  <si>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</si>
  <si>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</si>
  <si>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</si>
  <si>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</si>
  <si>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</si>
  <si>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</si>
  <si>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</si>
  <si>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</si>
  <si>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</si>
  <si>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</si>
  <si>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</si>
  <si>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</si>
  <si>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</si>
  <si>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</si>
  <si>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</si>
  <si>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</si>
  <si>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</si>
  <si>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</si>
  <si>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</si>
  <si>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</si>
  <si>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</si>
  <si>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</si>
  <si>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</si>
  <si>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</si>
  <si>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</si>
  <si>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</si>
  <si>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</si>
  <si>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</si>
  <si>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</si>
  <si>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</si>
  <si>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</si>
  <si>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</si>
  <si>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</si>
  <si>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</si>
  <si>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</si>
  <si>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</si>
  <si>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</si>
  <si>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</si>
  <si>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</si>
  <si>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</si>
  <si>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</si>
  <si>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</si>
  <si>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</si>
  <si>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</si>
  <si>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</si>
  <si>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</si>
  <si>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</si>
  <si>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</si>
  <si>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</si>
  <si>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</si>
  <si>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</si>
  <si>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</si>
  <si>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</si>
  <si>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</si>
  <si>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</si>
  <si>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</si>
  <si>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</si>
  <si>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</si>
  <si>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</si>
  <si>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</si>
  <si>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</si>
  <si>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</si>
  <si>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</si>
  <si>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</si>
  <si>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</si>
  <si>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</si>
  <si>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</si>
  <si>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</si>
  <si>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</si>
  <si>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</si>
  <si>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</si>
  <si>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</si>
  <si>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</si>
  <si>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</si>
  <si>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</si>
  <si>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</si>
  <si>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</si>
  <si>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</si>
  <si>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</si>
  <si>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</si>
  <si>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</si>
  <si>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</si>
  <si>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</si>
  <si>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</si>
  <si>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</si>
  <si>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</si>
  <si>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</si>
  <si>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</si>
  <si>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</si>
  <si>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</si>
  <si>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</si>
  <si>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</si>
  <si>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</si>
  <si>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</si>
  <si>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</si>
  <si>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</si>
  <si>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</si>
  <si>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</si>
  <si>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</si>
  <si>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</si>
  <si>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</si>
  <si>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</si>
  <si>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</si>
  <si>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</si>
  <si>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</si>
  <si>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</si>
  <si>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</si>
  <si>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</si>
  <si>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</si>
  <si>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</si>
  <si>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</si>
  <si>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</si>
  <si>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</si>
  <si>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</si>
  <si>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</si>
  <si>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</si>
  <si>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</si>
  <si>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</si>
  <si>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</si>
  <si>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</si>
  <si>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</si>
  <si>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</si>
  <si>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</si>
  <si>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</si>
  <si>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</si>
  <si>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</si>
  <si>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</si>
  <si>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</si>
  <si>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</si>
  <si>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</si>
  <si>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</si>
  <si>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</si>
  <si>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</si>
  <si>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</si>
  <si>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</si>
  <si>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</si>
  <si>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</si>
  <si>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</si>
  <si>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</si>
  <si>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</si>
  <si>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</si>
  <si>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</si>
  <si>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</si>
  <si>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</si>
  <si>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</si>
  <si>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</si>
  <si>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</si>
  <si>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</si>
  <si>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</si>
  <si>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</si>
  <si>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</si>
  <si>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</si>
  <si>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</si>
  <si>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</si>
  <si>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</si>
  <si>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</si>
  <si>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</si>
  <si>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</si>
  <si>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</si>
  <si>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</si>
  <si>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</si>
  <si>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</si>
  <si>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</si>
  <si>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</si>
  <si>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</si>
  <si>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</si>
  <si>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</si>
  <si>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</si>
  <si>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</si>
  <si>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</si>
  <si>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</si>
  <si>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</si>
  <si>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</si>
  <si>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</si>
  <si>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</si>
  <si>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</si>
  <si>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</si>
  <si>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</si>
  <si>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</si>
  <si>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</si>
  <si>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</si>
  <si>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</si>
  <si>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</si>
  <si>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</si>
  <si>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</si>
  <si>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</si>
  <si>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</si>
  <si>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</si>
  <si>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</si>
  <si>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</si>
  <si>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</si>
  <si>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</si>
  <si>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</si>
  <si>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</si>
  <si>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</si>
  <si>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</si>
  <si>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</si>
  <si>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</si>
  <si>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</si>
  <si>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</si>
  <si>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</si>
  <si>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</si>
  <si>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</si>
  <si>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</si>
  <si>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</si>
  <si>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</si>
  <si>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</si>
  <si>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</si>
  <si>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</si>
  <si>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</si>
  <si>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</si>
  <si>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</si>
  <si>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</si>
  <si>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</si>
  <si>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</si>
  <si>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</si>
  <si>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</si>
  <si>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</si>
  <si>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</si>
  <si>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</si>
  <si>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</si>
  <si>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</si>
  <si>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</si>
  <si>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</si>
  <si>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</si>
  <si>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</si>
  <si>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</si>
  <si>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</si>
  <si>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</si>
  <si>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</si>
  <si>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</si>
  <si>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</si>
  <si>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</si>
  <si>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</si>
  <si>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</si>
  <si>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</si>
  <si>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</si>
  <si>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</si>
  <si>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</si>
  <si>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</si>
  <si>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</si>
  <si>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</si>
  <si>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</si>
  <si>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</si>
  <si>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</si>
  <si>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</si>
  <si>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</si>
  <si>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</si>
  <si>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</si>
  <si>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</si>
  <si>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</si>
  <si>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</si>
  <si>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</si>
  <si>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</si>
  <si>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</si>
  <si>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</si>
  <si>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</si>
  <si>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</si>
  <si>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</si>
  <si>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</si>
  <si>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</si>
  <si>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</si>
  <si>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</si>
  <si>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</si>
  <si>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</si>
  <si>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</si>
  <si>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</si>
  <si>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</si>
  <si>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</si>
  <si>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</si>
  <si>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</si>
  <si>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</si>
  <si>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 xml:space="preserve">Vocational Dental Practitioners in the salaried primary dental care services: </t>
  </si>
  <si>
    <t>full time salary for newly appointed VPDs</t>
  </si>
  <si>
    <t>per annum</t>
  </si>
  <si>
    <t>GP taking up post in underdoctored PCT before 29 November 2002 and increasing commitment in underdoctored PCT after 29 November 2002:
new commitment 50 - 100%</t>
  </si>
  <si>
    <t>MC11</t>
  </si>
  <si>
    <t>ID on letter</t>
  </si>
  <si>
    <t>GP00</t>
  </si>
  <si>
    <t>GP01</t>
  </si>
  <si>
    <t>GP03</t>
  </si>
  <si>
    <t>GP02</t>
  </si>
  <si>
    <t>GP04</t>
  </si>
  <si>
    <t>GP05</t>
  </si>
  <si>
    <t>GP06</t>
  </si>
  <si>
    <t>This background colour refers to GP Educators payscales</t>
  </si>
  <si>
    <t>f</t>
  </si>
  <si>
    <t>£</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</si>
  <si>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</si>
  <si>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</si>
  <si>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</si>
  <si>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</si>
  <si>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</si>
  <si>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</si>
  <si>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</si>
  <si>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</si>
  <si>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StR FTSTA</t>
  </si>
  <si>
    <t>Operating Fee</t>
  </si>
  <si>
    <t>Anaesthetist's Fee</t>
  </si>
  <si>
    <t>Whole time Equivalent Values</t>
  </si>
  <si>
    <t>Existing</t>
  </si>
  <si>
    <t>New</t>
  </si>
  <si>
    <t>Effective</t>
  </si>
  <si>
    <t>Change</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</si>
  <si>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</si>
  <si>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</si>
  <si>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</si>
  <si>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</si>
  <si>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</si>
  <si>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</si>
  <si>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</si>
  <si>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</si>
  <si>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</si>
  <si>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</si>
  <si>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</si>
  <si>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</si>
  <si>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</si>
  <si>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</si>
  <si>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</si>
  <si>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</si>
  <si>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</si>
  <si>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</si>
  <si>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</si>
  <si>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</si>
  <si>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</si>
  <si>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</si>
  <si>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</si>
  <si>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</si>
  <si>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</si>
  <si>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</si>
  <si>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</si>
  <si>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</si>
  <si>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</si>
  <si>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</si>
  <si>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</si>
  <si>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</si>
  <si>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</si>
  <si>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</si>
  <si>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</si>
  <si>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</si>
  <si>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</si>
  <si>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</si>
  <si>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</si>
  <si>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</si>
  <si>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</si>
  <si>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</si>
  <si>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</si>
  <si>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</si>
  <si>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</si>
  <si>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</si>
  <si>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</si>
  <si>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</si>
  <si>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</si>
  <si>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</si>
  <si>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</si>
  <si>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</si>
  <si>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</si>
  <si>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</si>
  <si>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</si>
  <si>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</si>
  <si>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</si>
  <si>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</si>
  <si>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</si>
  <si>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</si>
  <si>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</si>
  <si>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</si>
  <si>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</si>
  <si>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</si>
  <si>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</si>
  <si>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</si>
  <si>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</si>
  <si>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</si>
  <si>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</si>
  <si>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</si>
  <si>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</si>
  <si>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</si>
  <si>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</si>
  <si>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</si>
  <si>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</si>
  <si>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</si>
  <si>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</si>
  <si>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</si>
  <si>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</si>
  <si>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</si>
  <si>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</si>
  <si>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</si>
  <si>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</si>
  <si>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</si>
  <si>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</si>
  <si>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</si>
  <si>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</si>
  <si>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Med Supt NHS</t>
  </si>
  <si>
    <t>Med Supt NR NHS</t>
  </si>
  <si>
    <t>Out of Hours NHS</t>
  </si>
  <si>
    <t>Band 1C</t>
  </si>
  <si>
    <t>Band 1A</t>
  </si>
  <si>
    <t>Band 1B</t>
  </si>
  <si>
    <t>Band 2A</t>
  </si>
  <si>
    <t>Band 2B</t>
  </si>
  <si>
    <t>Band 3</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</si>
  <si>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</si>
  <si>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</si>
  <si>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</si>
  <si>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</si>
  <si>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</si>
  <si>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</si>
  <si>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</si>
  <si>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</si>
  <si>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</si>
  <si>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</si>
  <si>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</si>
  <si>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</si>
  <si>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</si>
  <si>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</si>
  <si>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</si>
  <si>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</si>
  <si>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</si>
  <si>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</si>
  <si>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</si>
  <si>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</si>
  <si>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</si>
  <si>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</si>
  <si>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</si>
  <si>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Speciality Registrar (core training)</t>
  </si>
  <si>
    <t>MN39</t>
  </si>
  <si>
    <t>MN35</t>
  </si>
  <si>
    <t>Commitment Award 6</t>
  </si>
  <si>
    <t>Commitment Award 7</t>
  </si>
  <si>
    <t>Commitment Award 8</t>
  </si>
  <si>
    <t>Commitment Award NP NHS</t>
  </si>
  <si>
    <t>Distinction Award NHS</t>
  </si>
  <si>
    <t>KC11</t>
  </si>
  <si>
    <t>Distinction Award A</t>
  </si>
  <si>
    <t>Distinction Award A+</t>
  </si>
  <si>
    <t>Distinction Award B</t>
  </si>
  <si>
    <t>KC12</t>
  </si>
  <si>
    <t>KC21</t>
  </si>
  <si>
    <t>Distinction Award NR NHS</t>
  </si>
  <si>
    <t>KC10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</si>
  <si>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</si>
  <si>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</si>
  <si>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</si>
  <si>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</si>
  <si>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</si>
  <si>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</si>
  <si>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</si>
  <si>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</si>
  <si>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</si>
  <si>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</si>
  <si>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</si>
  <si>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</si>
  <si>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</si>
  <si>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</si>
  <si>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</si>
  <si>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</si>
  <si>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</si>
  <si>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</si>
  <si>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</si>
  <si>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</si>
  <si>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</si>
  <si>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</si>
  <si>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</si>
  <si>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</si>
  <si>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</si>
  <si>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</si>
  <si>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</si>
  <si>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</si>
  <si>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</si>
  <si>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Add Prog Activity Adnl NHS</t>
  </si>
  <si>
    <t>Add Prog Activity Adnl NP NHS</t>
  </si>
  <si>
    <t>Add Prog Activity Adnl NR NHS</t>
  </si>
  <si>
    <t>Add Prog Activity Adnl NR NP NHS</t>
  </si>
  <si>
    <t>Add Prog Activity Long NP NHS</t>
  </si>
  <si>
    <t>Add Prog Activity Long P NHS</t>
  </si>
  <si>
    <t>Add Prog Activity Long P NR NHS</t>
  </si>
  <si>
    <t>CYM</t>
  </si>
  <si>
    <t>Input value 3</t>
  </si>
  <si>
    <t>Distinction Awards</t>
  </si>
  <si>
    <t>Extra Session New NR NHS</t>
  </si>
  <si>
    <t>Extra Session New NR NP NHS</t>
  </si>
  <si>
    <t>these not applicable in Wales</t>
  </si>
  <si>
    <t>not used</t>
  </si>
  <si>
    <t>Terms and Conditions for Salaried Primary care Dental staff (2008)Annex A:  Section 11 Salaried Primary Care Dental Staff</t>
  </si>
  <si>
    <t>CYM Pay Scale Letter Z</t>
  </si>
  <si>
    <t>CYM Pay Scale Letter ZK</t>
  </si>
  <si>
    <t>CYM Pay Scale Letter ZL</t>
  </si>
  <si>
    <t>CYM Pay Scale Letter ZM</t>
  </si>
  <si>
    <t>CYM Pay Scale Letter M</t>
  </si>
  <si>
    <t>CYM Pay Scale Letter L</t>
  </si>
  <si>
    <t>CYM Pay Scale Letter K</t>
  </si>
  <si>
    <t>Wait List Specific NR NHS</t>
  </si>
  <si>
    <t>Wait List Specific NR NP NHS</t>
  </si>
  <si>
    <t>Wait List Wales Cons</t>
  </si>
  <si>
    <t>Dental core training</t>
  </si>
  <si>
    <t>No band</t>
  </si>
  <si>
    <t>Not in Use</t>
  </si>
  <si>
    <t>MC21/KC11/LC01/LC10</t>
  </si>
  <si>
    <t>no longer in use</t>
  </si>
  <si>
    <t>Z*81</t>
  </si>
  <si>
    <t>Specialty Registrar fixed Term</t>
  </si>
  <si>
    <t>Hospital Practitioners per session</t>
  </si>
  <si>
    <r>
      <t>(NB: Table above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</si>
  <si>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INTENSITY SUPPLEMENTS FOR CONSULTANTS</t>
  </si>
  <si>
    <t>Out of hours</t>
  </si>
  <si>
    <t>Annex A Section 5 Salaried GP Range</t>
  </si>
  <si>
    <t>Annex A: SECTION 7</t>
  </si>
  <si>
    <t>Radiology and Pathology tests routine screening of employees</t>
  </si>
  <si>
    <t>Annex A:Section 9 Locum Tenens Appointments</t>
  </si>
  <si>
    <t>Locum Consultant</t>
  </si>
  <si>
    <t>ZC82</t>
  </si>
  <si>
    <t>ZC83</t>
  </si>
  <si>
    <t>Other Locum Consultant</t>
  </si>
  <si>
    <t>Foundation House Officer, Dental core Training and Speciality Registrar</t>
  </si>
  <si>
    <t>Pay Grade</t>
  </si>
  <si>
    <t>Section 11</t>
  </si>
  <si>
    <t>Foundation Dentists (formerly DFT's and VDP'a</t>
  </si>
  <si>
    <t>Associate specialist 2008 MC41</t>
  </si>
  <si>
    <t>Specialty Doctor MC46</t>
  </si>
  <si>
    <t xml:space="preserve">            </t>
  </si>
  <si>
    <t>CYM|MN25|Specialist Registrar (Medical)</t>
  </si>
  <si>
    <t>CYM|MN26|Specialist Registrar - Sessional (Medical)</t>
  </si>
  <si>
    <t>CYM|MN35|Specialty Registrar FTSTA</t>
  </si>
  <si>
    <t>CYM|MN36|Specialty Registrar FTSTA - Locum</t>
  </si>
  <si>
    <t>CYM|MN37|Specialty Registrar</t>
  </si>
  <si>
    <t>CYM|MN38|Specialty Registrar - Locum</t>
  </si>
  <si>
    <t>CYM|MN39|Specialty Registrar - CoreTraining</t>
  </si>
  <si>
    <t>CYMMN61|Flex Trainee - HO Prov.Reg (Medical)</t>
  </si>
  <si>
    <t>CYM|MN62|Flex Trainee - House Officer (Medical)</t>
  </si>
  <si>
    <t>CYM|MN64|Flex Trainee - Spec Reg (Medical)</t>
  </si>
  <si>
    <t>CYM|MT50|Specialty Registrar FTSTA Flexible Trainee</t>
  </si>
  <si>
    <t>CYM|MT51|House Officer-Prov Reg (Medical) Flexible Trainee New</t>
  </si>
  <si>
    <t>CYM|MT52|House Officer (Medical) Flexible Trainee New</t>
  </si>
  <si>
    <t>CYM|MT54|Registrar (Medical) Flexible Trainee New</t>
  </si>
  <si>
    <t>CYM|MT55|Specialist Registrar (Medical) Flexible Trainee New</t>
  </si>
  <si>
    <t>CYM|MT57|Foundation House 0fficer 1 Flexible Trainee New</t>
  </si>
  <si>
    <t>CYM|MT58|Foundation House 0fficer 2 Flexible Trainee New</t>
  </si>
  <si>
    <t>CYM|MT59|Specialty Registrar Flexible Trainee</t>
  </si>
  <si>
    <t>CYM|MT60|Specialty Registrar Core Training Flexible Trainee</t>
  </si>
  <si>
    <t>CYM|KA31|Trainee In PHM - Specialist Registrar</t>
  </si>
  <si>
    <t>CYM|KA32|Trainee In PHM - Spec Reg (Sessional)</t>
  </si>
  <si>
    <t>CYM|KA64|Flex Trainee - Spec Reg (Comm Med)</t>
  </si>
  <si>
    <t>CYM|KA65|Flex Trainee - Registrar (Comm Med)</t>
  </si>
  <si>
    <t>CYM|KA66|Flex Trainee - Snr Reg (Comm Med)</t>
  </si>
  <si>
    <t>CYM|KB01|Clinical Medical Officer</t>
  </si>
  <si>
    <t>CYM|KB11|Senior Clinical Medical Officer</t>
  </si>
  <si>
    <t>CYM|KC10|Consultant In PHM (Disc Pnts)</t>
  </si>
  <si>
    <t>CYM|KC11|Consultant In PHM</t>
  </si>
  <si>
    <t>CYM|KC12|Locum Consultant In PHM</t>
  </si>
  <si>
    <t>CYM|KC21|Locum Consultant In PHM - max pre retire</t>
  </si>
  <si>
    <t>CYM|KE01|District Director of PHM (Band D)</t>
  </si>
  <si>
    <t>CYM|KE11|District Director of PHM (Band C)</t>
  </si>
  <si>
    <t>CYM|KE21|District Director of PHM (Band B)</t>
  </si>
  <si>
    <t>CYM|KK01|PT Medical Practitioner 1 (Cons/Spec)</t>
  </si>
  <si>
    <t>CYM|KK11|PT Medical Practitioner 2 (Cons/Spec)</t>
  </si>
  <si>
    <t>CYM|KK21|PT Medical Practitioner 3 (Cons/Spec)</t>
  </si>
  <si>
    <t>CYM|KK31|PT Medical Practitioner (Dent Anaes)</t>
  </si>
  <si>
    <t>CYM|KK41|PT Medical Practitioner 1 (Other Med Work)</t>
  </si>
  <si>
    <t>CYM|KK51|PT Medical Practitioner 2 (Other Med Work)</t>
  </si>
  <si>
    <t>CYM|KL01|Assistant Senior Medical Officer</t>
  </si>
  <si>
    <t>CYM|KP01|GP Educator – Prep Yr CO/Tutor</t>
  </si>
  <si>
    <t>CYM|KP02|GP Educator – Established CO/Tutor</t>
  </si>
  <si>
    <t>CYM|KP03|GP Educator – Established CO/Tutor Adv Pnt</t>
  </si>
  <si>
    <t>CYM|KP04|GP Educator – Assoc Adviser/Director</t>
  </si>
  <si>
    <t>CYM|KP05|GP Educator – Est Lead Assoc Adviser/Director</t>
  </si>
  <si>
    <t>CYM|KP06|GP Educator – Nat Lead Assoc Adviser/Director</t>
  </si>
  <si>
    <t>CYM|KP07|GP Educator – Deputy Director</t>
  </si>
  <si>
    <t xml:space="preserve">CYM|KP21|Salaried GP in Primary Care Org </t>
  </si>
  <si>
    <t>CYM|KT54|Flex Trainee - Registrar (Comm Med) - Flexible Trainee New</t>
  </si>
  <si>
    <t>CYM|KT55|Flex Trainee - Spec Reg (Comm Med) - Flexible Trainee New</t>
  </si>
  <si>
    <t>CYM|KT56|Flex Trainee - Snr Reg (Comm Med)- Fexible Trainee New</t>
  </si>
  <si>
    <t>CYM(LD01)Salaried Primary Dentist - Scale A</t>
  </si>
  <si>
    <t>CYM(LD11)Salaried Primary Dentist - Scale B</t>
  </si>
  <si>
    <t>CYM(LD21)Salaried Primary Dentist - Scale C</t>
  </si>
  <si>
    <t>CYM(LE05)Vocational Dental Practitioner</t>
  </si>
  <si>
    <t>CYM|LC01|Consultant In PH (Dental)</t>
  </si>
  <si>
    <t>CYM|LC10|Consultant In PH (Dental) - Disc Pnts</t>
  </si>
  <si>
    <t>CYM|LF25|Specialist Registrar (Dental)</t>
  </si>
  <si>
    <t>CYM|LF26|Locum Specialist Registrar (Dental)</t>
  </si>
  <si>
    <t>CYM|LF65|Flex Trainee - Spec Reg (Dental)</t>
  </si>
  <si>
    <t>CYM|LA21|Dental Practitioner (Occ Sess In CDS/Hr)</t>
  </si>
  <si>
    <t>CYM|LA31|Dental Practitioner(Clin Work-Occ Sess/Hr)</t>
  </si>
  <si>
    <t>CYM|LA41|Dental Surgeon (P/T Consultant CDS/Hr)</t>
  </si>
  <si>
    <t>CYM|LA51|Community Dental Officer</t>
  </si>
  <si>
    <t>CYM|LA61|Senior Dental Officer</t>
  </si>
  <si>
    <t>CYM|LA71|Assistant Clinical Director (Dental)</t>
  </si>
  <si>
    <t>CYM|LA81|Clinical Director (Dental)</t>
  </si>
  <si>
    <t>CYM|LC22|Locum Consultant (Dental) obsolete</t>
  </si>
  <si>
    <t>CYM|LE01|Salaried Dental Practitioner</t>
  </si>
  <si>
    <t>CYM|LE02|Salaried Dental Practitioner (3 Hrly Rate)</t>
  </si>
  <si>
    <t>CYM|LE03|Salaried Dental Practitioner (Disc Pnts)</t>
  </si>
  <si>
    <t>CYM|ZC81|Consultant</t>
  </si>
  <si>
    <t>CYM|ZK81|Consultant</t>
  </si>
  <si>
    <t>CYM|ZL81|Consultant</t>
  </si>
  <si>
    <t>CYM|ZM81|Consultant</t>
  </si>
  <si>
    <t>CYM|ZC82|Consultant Locum</t>
  </si>
  <si>
    <t>CYM|ZK82|Consultant Locum</t>
  </si>
  <si>
    <t>CYM|ZL82|Consultant Locum</t>
  </si>
  <si>
    <t>CYM|MC82|Consultant Locum</t>
  </si>
  <si>
    <t>CYM|ZC83|Consultant Locum Max</t>
  </si>
  <si>
    <t>CYM|ZK83|Consultant Locum Max</t>
  </si>
  <si>
    <t>CYM|ZL83|Consultant Locum Max</t>
  </si>
  <si>
    <t>CYM|ZM83|Consultant Locum Max</t>
  </si>
  <si>
    <t>(NB: Table 2 shows the value of the Director of Public Health supplement to be added to salary).</t>
  </si>
  <si>
    <t>Doesn't exist</t>
  </si>
  <si>
    <t>CYM|MN21|Dental Core Training (Medical)</t>
  </si>
  <si>
    <t>CYM|MN22|Dental Core Training - Sessional (Medical)</t>
  </si>
  <si>
    <t>CYM|MN63|Flex Trainee - Dental Core Training (Medical)</t>
  </si>
  <si>
    <t xml:space="preserve">CYM|MT53|Flex Trainee New - Dental Core Training (Medical) </t>
  </si>
  <si>
    <t>CYM|KA01|Trainee In PHM - Dental Core Training</t>
  </si>
  <si>
    <t>CYM|KA02|Trainee In PHM - Dental Core Training (Sessional)</t>
  </si>
  <si>
    <t>CYM|KA63|Flex Trainee - Dental Core Training (Comm Med)</t>
  </si>
  <si>
    <t>CYM|KT53|Flex Trainee New - Dental Core Training (Comm Med)</t>
  </si>
  <si>
    <t>CYM|LF21|Dental Core Training (Dental)</t>
  </si>
  <si>
    <t>CYM|LF22|Locum Dental Core Training (Dental)</t>
  </si>
  <si>
    <t>CYM|LF60|Flex Trainee - Dental Core Training (Dental)</t>
  </si>
  <si>
    <t>SHO</t>
  </si>
  <si>
    <t>Spec Reg</t>
  </si>
  <si>
    <t>SPTY REG</t>
  </si>
  <si>
    <t>SPTY Reg FT</t>
  </si>
  <si>
    <t>Not on K scales</t>
  </si>
  <si>
    <t>Dental Core Training</t>
  </si>
  <si>
    <t>MC46/MC41-01</t>
  </si>
  <si>
    <t>MC46/MC41-02</t>
  </si>
  <si>
    <t>MC46/MC41-03</t>
  </si>
  <si>
    <t>MC46/MC41-04</t>
  </si>
  <si>
    <t>MC46/MC41-05</t>
  </si>
  <si>
    <t>MC46/MC41-06</t>
  </si>
  <si>
    <t>MC46/MC41-07</t>
  </si>
  <si>
    <t>MC46/MC41-08</t>
  </si>
  <si>
    <t>MC46/MC41-09</t>
  </si>
  <si>
    <t>MC46/MC41-10</t>
  </si>
  <si>
    <t>MC46/MC41-11</t>
  </si>
  <si>
    <t>MC46/MC41-12</t>
  </si>
  <si>
    <t>MC46/MC41-13</t>
  </si>
  <si>
    <t>MC46/MC41-14</t>
  </si>
  <si>
    <t>MC46/MC41-15</t>
  </si>
  <si>
    <t>MC46/MC41-16</t>
  </si>
  <si>
    <t>MC46/MC41-17</t>
  </si>
  <si>
    <t>MC46/MC41-18</t>
  </si>
  <si>
    <t xml:space="preserve">Combined fee for completion of form CVI  </t>
  </si>
  <si>
    <t>For re-examination (provided previous form CVI available)</t>
  </si>
  <si>
    <t>Checked</t>
  </si>
  <si>
    <t>No FHO</t>
  </si>
  <si>
    <t>Annex A: Section 6 Emergency rota allowance</t>
  </si>
  <si>
    <t>Annex A: SECTION 10</t>
  </si>
  <si>
    <t>CYM|MC01|Associate Specialist</t>
  </si>
  <si>
    <t>CYM|MC02|Associate Specialist - Disc Pnts</t>
  </si>
  <si>
    <t>CYM|MC03|Associate Specialist (Sessional)</t>
  </si>
  <si>
    <t>CYM|MC10|Consultant - Disc Pnts</t>
  </si>
  <si>
    <t>CYM|MC11|SHMO / SHDO</t>
  </si>
  <si>
    <t>CYM|MC12|SHMO / SHDO (Sessional)</t>
  </si>
  <si>
    <t>CYM|MC21|Consultant (Medical)</t>
  </si>
  <si>
    <t>CYM|MC22|Locum Consultant (Medical)</t>
  </si>
  <si>
    <t>CYM|MC31|Locum Consultant (Medical)-max pre retire</t>
  </si>
  <si>
    <t>CYM(MC41) Associate Specialist New Contract</t>
  </si>
  <si>
    <t>CYM(MC42) Associate Specalist - Locum)</t>
  </si>
  <si>
    <t>CYM(MC46)Specialty Doctor</t>
  </si>
  <si>
    <t>CYM(MC47)Specialty Doctor - Locum</t>
  </si>
  <si>
    <t>CYM|MD01|Hospital Practitioner (1 Session)</t>
  </si>
  <si>
    <t>CYM|MD02|Hospital Practitioner (Sessional)</t>
  </si>
  <si>
    <t>CYM|MD11|Hospital Practitioner (2 Sessions)</t>
  </si>
  <si>
    <t>CYM|MD21|Hospital Practitioner (3 Sessions)</t>
  </si>
  <si>
    <t>CYM|MD31|Hospital Practitioner (4 Sessions)</t>
  </si>
  <si>
    <t>CYM|MD41|Hospital Practitioner (5 Sessions)</t>
  </si>
  <si>
    <t>CYM|ME01|Gen Med Pract (Sessional Work In BTS)</t>
  </si>
  <si>
    <t>CYM|ME11|PT Med Off/Gen Dental Pract (Sessional)</t>
  </si>
  <si>
    <t>CYM|ME16|Other Med/Dental Pract (Sessional)</t>
  </si>
  <si>
    <t>CYM|ME21|PT Med Off/Gen Dental Practitioner</t>
  </si>
  <si>
    <t>CYM|ME31|Other Med/Dental Practitioner</t>
  </si>
  <si>
    <t>CYM|MH01|Staff Grade Practitioner (Old Contract)</t>
  </si>
  <si>
    <t>CYM|MH02|Staff Grade Pract (Old Cont - Sessional)</t>
  </si>
  <si>
    <t>CYM|MH03|Staff Grade Practitioner (New Contract)</t>
  </si>
  <si>
    <t>CYM|MH04|Staff Grade Pract (New Cont - Sessional)</t>
  </si>
  <si>
    <t>CYM|MH05|Staff Grade Practitioner (Optional Points)</t>
  </si>
  <si>
    <t>CYM|MN01|House Officer-Prov Reg (Medical)</t>
  </si>
  <si>
    <t>CYM|MN02|House Officer-Prov Reg Sessional (Medical)</t>
  </si>
  <si>
    <t>CYM|MN11|House Officer (Medical)</t>
  </si>
  <si>
    <t>CYM|MN12|House Officer - Sessional (Medical)</t>
  </si>
  <si>
    <t>CYM|MN13|Foundation House Officer 1</t>
  </si>
  <si>
    <t>CYM|MN14|Foundation House Officer 1 - Sessional</t>
  </si>
  <si>
    <t>CYM|MN15|Foundation House Officer 2</t>
  </si>
  <si>
    <t>CYM|MN16|Foundation House Officer 2 - Sessional</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</si>
  <si>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CYM attached to the assignment.****</t>
  </si>
  <si>
    <t>MN21/LF21/KA01/LF21</t>
  </si>
  <si>
    <t>Not on Comm Pay Grades</t>
  </si>
  <si>
    <t>Payroll Code and Grade Step</t>
  </si>
  <si>
    <t>Years of experience</t>
  </si>
  <si>
    <t>Basic Pay</t>
  </si>
  <si>
    <t>MC70-01</t>
  </si>
  <si>
    <t>MC70-02</t>
  </si>
  <si>
    <t>MC70-03</t>
  </si>
  <si>
    <t>MC70-04</t>
  </si>
  <si>
    <t>MC70-05</t>
  </si>
  <si>
    <t>MC70-06</t>
  </si>
  <si>
    <t>MC70-07</t>
  </si>
  <si>
    <t xml:space="preserve">Specialist Grade </t>
  </si>
  <si>
    <t xml:space="preserve">Specialty Doctor 2021 </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</si>
  <si>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</si>
  <si>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</si>
  <si>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</si>
  <si>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</si>
  <si>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</si>
  <si>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</si>
  <si>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</si>
  <si>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</si>
  <si>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</si>
  <si>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</si>
  <si>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</si>
  <si>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</si>
  <si>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</si>
  <si>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</si>
  <si>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</si>
  <si>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</si>
  <si>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</si>
  <si>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</si>
  <si>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Speciality Doctor &amp; Associate Specialist (2008) Pay Scales pay scale</t>
  </si>
  <si>
    <t>Spine Point 581</t>
  </si>
  <si>
    <t>Spine Point 582</t>
  </si>
  <si>
    <t>Spine Point 583</t>
  </si>
  <si>
    <t>Spine Point 625</t>
  </si>
  <si>
    <t>Spine Point 626</t>
  </si>
  <si>
    <t>Spine Point 627</t>
  </si>
  <si>
    <t>Spine Point 648</t>
  </si>
  <si>
    <t>Spine Point 235</t>
  </si>
  <si>
    <t>Spine Point 236</t>
  </si>
  <si>
    <t>Spine Point 301</t>
  </si>
  <si>
    <t>Spine Point 355</t>
  </si>
  <si>
    <t>Spine Point 356</t>
  </si>
  <si>
    <t>Spine Point 391</t>
  </si>
  <si>
    <t>Spine Point 441</t>
  </si>
  <si>
    <t>Spine Point 442</t>
  </si>
  <si>
    <t>Spine Point 443</t>
  </si>
  <si>
    <t>Spine Point 481</t>
  </si>
  <si>
    <t>Spine Point 482</t>
  </si>
  <si>
    <t>Spine Point 515</t>
  </si>
  <si>
    <t>Spine Point 516</t>
  </si>
  <si>
    <t>Spine Point 517</t>
  </si>
  <si>
    <t>Spine Point 546</t>
  </si>
  <si>
    <t>Spine Point 547</t>
  </si>
  <si>
    <t>Spine Point 548</t>
  </si>
  <si>
    <t>Spine Point 569</t>
  </si>
  <si>
    <t>CYM(MC70) Specialist Grade</t>
  </si>
  <si>
    <t xml:space="preserve">CYM(MC75) Specialty Doctor 2021 </t>
  </si>
  <si>
    <t>MC70</t>
  </si>
  <si>
    <t>MC75</t>
  </si>
  <si>
    <t>On Call Supplements Cat A NHS</t>
  </si>
  <si>
    <t>On Call Supplements Cat B NHS</t>
  </si>
  <si>
    <t>On Call &lt; 1 in 8</t>
  </si>
  <si>
    <t>On Call &lt; 1 in 4 or = 1 in 8</t>
  </si>
  <si>
    <t>On Call &gt;= 1 in 4</t>
  </si>
  <si>
    <t xml:space="preserve">Pay Letter M&amp;D(W) 4/2021 </t>
  </si>
  <si>
    <t>Annex A: Section 3</t>
  </si>
  <si>
    <t>Annex A Section 2</t>
  </si>
  <si>
    <t>Annex A: Section 2b (2021 contract)</t>
  </si>
  <si>
    <t>Annex A Section 1a &amp; 1b</t>
  </si>
  <si>
    <t>Annex A:  SECTION 4</t>
  </si>
  <si>
    <t>no longer apply</t>
  </si>
  <si>
    <t>Waiting List Initiative</t>
  </si>
  <si>
    <t>For 2020/21</t>
  </si>
  <si>
    <t>not updated</t>
  </si>
  <si>
    <r>
      <t xml:space="preserve">Rate is always confirmed after main Pay Award - note this is from </t>
    </r>
    <r>
      <rPr>
        <b/>
        <sz val="10"/>
        <rFont val="Arial"/>
        <family val="2"/>
      </rPr>
      <t>April 20</t>
    </r>
    <r>
      <rPr>
        <sz val="10"/>
        <rFont val="Arial"/>
        <family val="2"/>
      </rPr>
      <t xml:space="preserve"> not April 21</t>
    </r>
  </si>
  <si>
    <t>No uplift</t>
  </si>
  <si>
    <t>Associate Postgraduate</t>
  </si>
  <si>
    <t>141 &amp; 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</si>
</sst>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
    <numFmt numFmtId="169" formatCode="dd\-mmm\-yyyy"/>
    <numFmt numFmtId="170" formatCode="dd/mm/yy;@"/>
    <numFmt numFmtId="171" formatCode="#,##0_ ;[Red]\-#,##0\ "/>
    <numFmt numFmtId="172" formatCode="dd/mm/yyyy;@"/>
    <numFmt numFmtId="173" formatCode="#,##0.00_ ;[Red]\-#,##0.00\ "/>
    <numFmt numFmtId="174" formatCode="0.00_)"/>
    <numFmt numFmtId="175" formatCode="0_)"/>
  </numFmts>
  <fonts count="93" x14ac:knownFonts="1">
    <font>
      <sz val="10"/>
      <name val="Arial"/>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sz val="6"/>
      <name val="Arial"/>
      <family val="2"/>
    </font>
    <font>
      <b/>
      <i/>
      <sz val="8"/>
      <color indexed="48"/>
      <name val="Arial"/>
      <family val="2"/>
    </font>
    <font>
      <b/>
      <sz val="10"/>
      <color indexed="60"/>
      <name val="Arial"/>
      <family val="2"/>
    </font>
    <font>
      <b/>
      <sz val="10"/>
      <color indexed="17"/>
      <name val="Arial"/>
      <family val="2"/>
    </font>
    <font>
      <i/>
      <sz val="9"/>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12"/>
      <color indexed="12"/>
      <name val="Arial"/>
      <family val="2"/>
    </font>
    <font>
      <sz val="11"/>
      <name val="Calibri"/>
      <family val="2"/>
    </font>
    <font>
      <b/>
      <sz val="11"/>
      <name val="Arial"/>
      <family val="2"/>
    </font>
    <font>
      <b/>
      <sz val="9"/>
      <color indexed="16"/>
      <name val="Arial"/>
      <family val="2"/>
    </font>
    <font>
      <b/>
      <sz val="9"/>
      <color indexed="60"/>
      <name val="Arial"/>
      <family val="2"/>
    </font>
    <font>
      <b/>
      <i/>
      <sz val="10"/>
      <color indexed="12"/>
      <name val="Arial"/>
      <family val="2"/>
    </font>
    <font>
      <sz val="11"/>
      <color theme="1"/>
      <name val="Calibri"/>
      <family val="2"/>
      <scheme val="minor"/>
    </font>
    <font>
      <sz val="11"/>
      <color rgb="FF000000"/>
      <name val="Arial"/>
      <family val="2"/>
    </font>
    <font>
      <sz val="10"/>
      <color rgb="FF000000"/>
      <name val="Arial"/>
      <family val="2"/>
    </font>
    <font>
      <b/>
      <sz val="10"/>
      <color theme="3"/>
      <name val="Arial"/>
      <family val="2"/>
    </font>
    <font>
      <b/>
      <sz val="10"/>
      <color rgb="FF000000"/>
      <name val="Arial"/>
      <family val="2"/>
    </font>
    <font>
      <b/>
      <sz val="9"/>
      <color rgb="FF000000"/>
      <name val="Arial"/>
      <family val="2"/>
    </font>
    <font>
      <b/>
      <sz val="9.5"/>
      <color rgb="FF000000"/>
      <name val="Arial"/>
      <family val="2"/>
    </font>
    <font>
      <b/>
      <sz val="8"/>
      <color rgb="FF92D050"/>
      <name val="Arial"/>
      <family val="2"/>
    </font>
    <font>
      <b/>
      <sz val="10"/>
      <color rgb="FF0000FF"/>
      <name val="Arial"/>
      <family val="2"/>
    </font>
    <font>
      <b/>
      <sz val="8"/>
      <color rgb="FFFF0000"/>
      <name val="Arial"/>
      <family val="2"/>
    </font>
    <font>
      <sz val="10"/>
      <color rgb="FFFF0000"/>
      <name val="Arial"/>
      <family val="2"/>
    </font>
    <font>
      <b/>
      <sz val="9"/>
      <color rgb="FFFF0000"/>
      <name val="Arial"/>
      <family val="2"/>
    </font>
    <font>
      <sz val="10"/>
      <color theme="7" tint="0.39997558519241921"/>
      <name val="Arial"/>
      <family val="2"/>
    </font>
    <font>
      <b/>
      <sz val="10"/>
      <color rgb="FFFF0000"/>
      <name val="Arial"/>
      <family val="2"/>
    </font>
    <font>
      <b/>
      <sz val="11"/>
      <color theme="1"/>
      <name val="Calibri"/>
      <family val="2"/>
      <scheme val="minor"/>
    </font>
    <font>
      <b/>
      <sz val="9"/>
      <color theme="1"/>
      <name val="Arial"/>
      <family val="2"/>
    </font>
    <font>
      <b/>
      <sz val="8"/>
      <color rgb="FF0000FF"/>
      <name val="Arial"/>
      <family val="2"/>
    </font>
    <font>
      <b/>
      <i/>
      <sz val="8"/>
      <color rgb="FF0000FF"/>
      <name val="Arial"/>
      <family val="2"/>
    </font>
    <font>
      <b/>
      <i/>
      <sz val="8"/>
      <color theme="1"/>
      <name val="Arial"/>
      <family val="2"/>
    </font>
    <font>
      <b/>
      <sz val="8"/>
      <color theme="1"/>
      <name val="Arial"/>
      <family val="2"/>
    </font>
  </fonts>
  <fills count="2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FF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5">
    <xf numFmtId="0" fontId="0" fillId="0" borderId="0"/>
    <xf numFmtId="43" fontId="11"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66" fillId="0" borderId="0"/>
    <xf numFmtId="0" fontId="73" fillId="0" borderId="0"/>
    <xf numFmtId="0" fontId="66" fillId="0" borderId="0"/>
    <xf numFmtId="0" fontId="11" fillId="0" borderId="0"/>
    <xf numFmtId="0" fontId="11" fillId="0" borderId="0"/>
    <xf numFmtId="9" fontId="2"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1227">
    <xf numFmtId="0" fontId="0" fillId="0" borderId="0" xfId="0"/>
    <xf numFmtId="0" fontId="3" fillId="0" borderId="0" xfId="0" applyFont="1"/>
    <xf numFmtId="0" fontId="3" fillId="0" borderId="0" xfId="0" applyFont="1" applyAlignment="1">
      <alignment horizontal="center"/>
    </xf>
    <xf numFmtId="2" fontId="3"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Fill="1" applyAlignment="1">
      <alignment horizontal="center"/>
    </xf>
    <xf numFmtId="0" fontId="4" fillId="0" borderId="0" xfId="0" applyFont="1"/>
    <xf numFmtId="15" fontId="0" fillId="2" borderId="0" xfId="0" applyNumberFormat="1" applyFill="1" applyProtection="1">
      <protection locked="0"/>
    </xf>
    <xf numFmtId="0" fontId="3" fillId="2" borderId="0" xfId="0" applyFont="1" applyFill="1" applyProtection="1">
      <protection locked="0"/>
    </xf>
    <xf numFmtId="0" fontId="2" fillId="0" borderId="0" xfId="0" applyFont="1"/>
    <xf numFmtId="0" fontId="5" fillId="0" borderId="0" xfId="0" applyFont="1"/>
    <xf numFmtId="0" fontId="6" fillId="0" borderId="2" xfId="0" applyFont="1" applyBorder="1"/>
    <xf numFmtId="0" fontId="0" fillId="0" borderId="0" xfId="0" applyNumberFormat="1"/>
    <xf numFmtId="0" fontId="11" fillId="0" borderId="0" xfId="0" applyNumberFormat="1" applyFont="1" applyFill="1" applyBorder="1" applyProtection="1">
      <protection locked="0"/>
    </xf>
    <xf numFmtId="0" fontId="0" fillId="0" borderId="3" xfId="0" applyBorder="1"/>
    <xf numFmtId="0" fontId="13" fillId="0" borderId="3" xfId="0" applyFont="1" applyBorder="1"/>
    <xf numFmtId="0" fontId="10" fillId="0" borderId="0" xfId="0" applyFont="1"/>
    <xf numFmtId="0" fontId="14" fillId="0" borderId="0" xfId="0" applyFont="1" applyBorder="1"/>
    <xf numFmtId="0" fontId="0" fillId="0" borderId="0" xfId="0" applyBorder="1"/>
    <xf numFmtId="0" fontId="3"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7" xfId="0" applyBorder="1"/>
    <xf numFmtId="6" fontId="0" fillId="0" borderId="0" xfId="0" applyNumberFormat="1"/>
    <xf numFmtId="0" fontId="0" fillId="0" borderId="0" xfId="0" applyAlignment="1"/>
    <xf numFmtId="20" fontId="0" fillId="0" borderId="0" xfId="0" applyNumberFormat="1"/>
    <xf numFmtId="0" fontId="15" fillId="0" borderId="0" xfId="0" applyFont="1"/>
    <xf numFmtId="0" fontId="9" fillId="0" borderId="0" xfId="0" applyFont="1"/>
    <xf numFmtId="0" fontId="9" fillId="0" borderId="0" xfId="0" applyFont="1" applyAlignment="1">
      <alignment horizontal="left"/>
    </xf>
    <xf numFmtId="0" fontId="12" fillId="0" borderId="0" xfId="0" applyFont="1" applyFill="1" applyBorder="1" applyAlignment="1">
      <alignment horizontal="center"/>
    </xf>
    <xf numFmtId="0" fontId="11" fillId="0" borderId="3" xfId="0" applyFont="1" applyBorder="1" applyAlignment="1">
      <alignment vertical="top" wrapText="1"/>
    </xf>
    <xf numFmtId="0" fontId="19" fillId="0" borderId="8" xfId="0" applyFont="1" applyBorder="1" applyAlignment="1">
      <alignment horizontal="center" vertical="top" wrapText="1"/>
    </xf>
    <xf numFmtId="0" fontId="11" fillId="0" borderId="8" xfId="0" applyFont="1" applyBorder="1" applyAlignment="1">
      <alignment vertical="top" wrapText="1"/>
    </xf>
    <xf numFmtId="0" fontId="19" fillId="0" borderId="3" xfId="0" applyFont="1" applyBorder="1" applyAlignment="1">
      <alignment horizontal="center" vertical="top" wrapText="1"/>
    </xf>
    <xf numFmtId="0" fontId="19" fillId="0" borderId="9" xfId="0" applyFont="1" applyBorder="1" applyAlignment="1">
      <alignment horizontal="center" vertical="top" wrapText="1"/>
    </xf>
    <xf numFmtId="0" fontId="8" fillId="0" borderId="0" xfId="0" applyFont="1" applyAlignment="1">
      <alignment horizontal="left" wrapText="1"/>
    </xf>
    <xf numFmtId="0" fontId="8" fillId="0" borderId="0" xfId="0" applyFont="1" applyAlignment="1">
      <alignment horizontal="left"/>
    </xf>
    <xf numFmtId="0" fontId="5" fillId="0" borderId="4" xfId="0" applyFont="1" applyBorder="1" applyAlignment="1">
      <alignment horizontal="left"/>
    </xf>
    <xf numFmtId="0" fontId="6" fillId="0" borderId="0" xfId="0" applyFont="1"/>
    <xf numFmtId="9" fontId="10" fillId="0" borderId="0" xfId="11" applyFont="1"/>
    <xf numFmtId="0" fontId="20" fillId="0" borderId="0" xfId="0" applyFont="1"/>
    <xf numFmtId="0" fontId="0" fillId="0" borderId="0" xfId="0" applyAlignment="1">
      <alignment horizontal="left"/>
    </xf>
    <xf numFmtId="0" fontId="13" fillId="0" borderId="0" xfId="0" applyFont="1" applyAlignment="1">
      <alignment horizontal="center"/>
    </xf>
    <xf numFmtId="0" fontId="7" fillId="0" borderId="0" xfId="0" applyFont="1"/>
    <xf numFmtId="15" fontId="0" fillId="0" borderId="0" xfId="0" applyNumberFormat="1" applyFill="1"/>
    <xf numFmtId="0" fontId="0" fillId="0" borderId="0" xfId="0" applyNumberFormat="1" applyFill="1"/>
    <xf numFmtId="0" fontId="11" fillId="0" borderId="0" xfId="0" applyFont="1"/>
    <xf numFmtId="3" fontId="0" fillId="0" borderId="0" xfId="0" applyNumberFormat="1"/>
    <xf numFmtId="0" fontId="6" fillId="0" borderId="0" xfId="0" applyFont="1" applyAlignment="1">
      <alignment horizontal="center"/>
    </xf>
    <xf numFmtId="2" fontId="11" fillId="2" borderId="0" xfId="0" applyNumberFormat="1" applyFont="1" applyFill="1" applyProtection="1">
      <protection locked="0"/>
    </xf>
    <xf numFmtId="0" fontId="0" fillId="0" borderId="0" xfId="0" applyAlignment="1">
      <alignment vertical="center"/>
    </xf>
    <xf numFmtId="2" fontId="11" fillId="2" borderId="0" xfId="0" applyNumberFormat="1" applyFont="1" applyFill="1" applyAlignment="1" applyProtection="1">
      <alignment vertical="center"/>
      <protection locked="0"/>
    </xf>
    <xf numFmtId="2" fontId="0" fillId="0" borderId="0" xfId="0" applyNumberFormat="1" applyFill="1"/>
    <xf numFmtId="2"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3" fillId="0" borderId="4" xfId="0" applyFont="1" applyBorder="1" applyAlignment="1">
      <alignment horizontal="center"/>
    </xf>
    <xf numFmtId="0" fontId="0" fillId="0" borderId="14" xfId="0" applyBorder="1"/>
    <xf numFmtId="166" fontId="0" fillId="0" borderId="0" xfId="0" applyNumberFormat="1"/>
    <xf numFmtId="0" fontId="21" fillId="0" borderId="0" xfId="0" applyFont="1"/>
    <xf numFmtId="2" fontId="6" fillId="0" borderId="14" xfId="0" applyNumberFormat="1" applyFont="1" applyBorder="1"/>
    <xf numFmtId="0" fontId="22" fillId="0" borderId="14" xfId="0" applyFont="1" applyBorder="1"/>
    <xf numFmtId="2" fontId="11" fillId="0" borderId="0" xfId="0" applyNumberFormat="1" applyFont="1"/>
    <xf numFmtId="0" fontId="11" fillId="0" borderId="0" xfId="0" applyFont="1" applyBorder="1"/>
    <xf numFmtId="0" fontId="4" fillId="0" borderId="0" xfId="0" applyFont="1" applyProtection="1"/>
    <xf numFmtId="0" fontId="3" fillId="0" borderId="0" xfId="0" applyFont="1" applyFill="1"/>
    <xf numFmtId="15" fontId="21" fillId="0" borderId="0" xfId="0" applyNumberFormat="1" applyFont="1"/>
    <xf numFmtId="0" fontId="0" fillId="3" borderId="0" xfId="0" applyFill="1" applyAlignment="1">
      <alignment horizontal="center"/>
    </xf>
    <xf numFmtId="0" fontId="20" fillId="0" borderId="0" xfId="0" quotePrefix="1" applyFont="1" applyBorder="1" applyAlignment="1">
      <alignment horizontal="left" vertical="top"/>
    </xf>
    <xf numFmtId="0" fontId="24" fillId="0" borderId="0" xfId="0" applyFont="1" applyBorder="1" applyAlignment="1">
      <alignment horizontal="left" vertical="top"/>
    </xf>
    <xf numFmtId="2" fontId="0" fillId="3" borderId="0" xfId="0" applyNumberFormat="1" applyFill="1"/>
    <xf numFmtId="15" fontId="0" fillId="3" borderId="0" xfId="0" applyNumberFormat="1" applyFill="1"/>
    <xf numFmtId="0" fontId="24" fillId="0" borderId="0" xfId="0" applyFont="1"/>
    <xf numFmtId="0" fontId="20" fillId="0" borderId="0" xfId="0" applyFont="1" applyBorder="1" applyAlignment="1">
      <alignment vertical="top"/>
    </xf>
    <xf numFmtId="0" fontId="24" fillId="0" borderId="0" xfId="0" applyNumberFormat="1" applyFont="1" applyBorder="1" applyAlignment="1">
      <alignment vertical="top"/>
    </xf>
    <xf numFmtId="167" fontId="24" fillId="0" borderId="0" xfId="0" applyNumberFormat="1" applyFont="1" applyBorder="1" applyAlignment="1" applyProtection="1">
      <alignment vertical="top"/>
    </xf>
    <xf numFmtId="0" fontId="24" fillId="0" borderId="0" xfId="0" applyFont="1" applyBorder="1" applyAlignment="1">
      <alignment vertical="top"/>
    </xf>
    <xf numFmtId="15" fontId="11" fillId="2" borderId="0" xfId="0" applyNumberFormat="1" applyFont="1" applyFill="1" applyBorder="1" applyAlignment="1" applyProtection="1">
      <alignment vertical="top"/>
      <protection locked="0"/>
    </xf>
    <xf numFmtId="0" fontId="10" fillId="0" borderId="0" xfId="0" applyFont="1" applyBorder="1" applyAlignment="1">
      <alignment vertical="top"/>
    </xf>
    <xf numFmtId="0" fontId="11" fillId="0" borderId="0" xfId="0" applyNumberFormat="1" applyFont="1" applyBorder="1" applyAlignment="1">
      <alignment vertical="top"/>
    </xf>
    <xf numFmtId="167" fontId="11" fillId="0" borderId="0" xfId="0" applyNumberFormat="1" applyFont="1" applyBorder="1" applyAlignment="1" applyProtection="1">
      <alignment vertical="top"/>
    </xf>
    <xf numFmtId="0" fontId="11" fillId="0" borderId="0" xfId="0" applyFont="1" applyBorder="1" applyAlignment="1">
      <alignment vertical="top"/>
    </xf>
    <xf numFmtId="0" fontId="11" fillId="0" borderId="0" xfId="0" quotePrefix="1" applyFont="1" applyBorder="1" applyAlignment="1">
      <alignment vertical="top"/>
    </xf>
    <xf numFmtId="0" fontId="25" fillId="0" borderId="0" xfId="0" applyNumberFormat="1" applyFont="1" applyBorder="1" applyAlignment="1">
      <alignment horizontal="center" vertical="top"/>
    </xf>
    <xf numFmtId="0" fontId="11" fillId="2" borderId="0" xfId="0" applyNumberFormat="1" applyFont="1" applyFill="1" applyBorder="1" applyAlignment="1" applyProtection="1">
      <alignment vertical="top"/>
      <protection locked="0"/>
    </xf>
    <xf numFmtId="15" fontId="11" fillId="0" borderId="0" xfId="0" applyNumberFormat="1" applyFont="1" applyBorder="1" applyAlignment="1">
      <alignment vertical="top"/>
    </xf>
    <xf numFmtId="0" fontId="11" fillId="0" borderId="0" xfId="0" applyNumberFormat="1" applyFont="1" applyBorder="1" applyAlignment="1" applyProtection="1">
      <alignment vertical="top"/>
    </xf>
    <xf numFmtId="0" fontId="10" fillId="0" borderId="0" xfId="0" quotePrefix="1" applyFont="1" applyBorder="1" applyAlignment="1">
      <alignment vertical="top"/>
    </xf>
    <xf numFmtId="0" fontId="11" fillId="0" borderId="0" xfId="0" quotePrefix="1" applyFont="1" applyFill="1" applyBorder="1" applyAlignment="1">
      <alignment vertical="top"/>
    </xf>
    <xf numFmtId="0" fontId="11" fillId="4" borderId="0" xfId="0" applyNumberFormat="1" applyFont="1" applyFill="1" applyBorder="1" applyAlignment="1" applyProtection="1">
      <alignment vertical="top"/>
      <protection locked="0"/>
    </xf>
    <xf numFmtId="15" fontId="11" fillId="4" borderId="0" xfId="0" applyNumberFormat="1" applyFont="1" applyFill="1" applyBorder="1" applyAlignment="1" applyProtection="1">
      <alignment vertical="top"/>
      <protection locked="0"/>
    </xf>
    <xf numFmtId="0" fontId="11" fillId="0" borderId="0" xfId="0" applyFont="1" applyFill="1"/>
    <xf numFmtId="17" fontId="11" fillId="0" borderId="0" xfId="0" applyNumberFormat="1" applyFont="1" applyFill="1" applyBorder="1" applyAlignment="1">
      <alignment vertical="top"/>
    </xf>
    <xf numFmtId="0" fontId="11" fillId="0" borderId="0" xfId="0" applyFont="1" applyFill="1" applyBorder="1" applyAlignment="1">
      <alignment vertical="top"/>
    </xf>
    <xf numFmtId="0" fontId="11" fillId="0" borderId="0" xfId="0" applyNumberFormat="1" applyFont="1" applyFill="1" applyBorder="1" applyAlignment="1">
      <alignment vertical="top"/>
    </xf>
    <xf numFmtId="0" fontId="11" fillId="0" borderId="0" xfId="0" applyNumberFormat="1" applyFont="1" applyFill="1" applyBorder="1" applyAlignment="1" applyProtection="1">
      <alignment vertical="top"/>
    </xf>
    <xf numFmtId="0" fontId="0" fillId="3" borderId="0" xfId="0" applyNumberFormat="1" applyFill="1" applyProtection="1">
      <protection locked="0"/>
    </xf>
    <xf numFmtId="0" fontId="0" fillId="5" borderId="0" xfId="0" applyFill="1" applyAlignment="1">
      <alignment horizontal="center"/>
    </xf>
    <xf numFmtId="0" fontId="0" fillId="0" borderId="0" xfId="0" quotePrefix="1" applyNumberFormat="1" applyFill="1"/>
    <xf numFmtId="0" fontId="0" fillId="0" borderId="0" xfId="0" quotePrefix="1" applyNumberFormat="1" applyFill="1" applyProtection="1">
      <protection locked="0"/>
    </xf>
    <xf numFmtId="0" fontId="0" fillId="0" borderId="0" xfId="0" applyFill="1" applyProtection="1">
      <protection locked="0"/>
    </xf>
    <xf numFmtId="0" fontId="11" fillId="0" borderId="0" xfId="0" applyFont="1" applyFill="1" applyAlignment="1">
      <alignment horizontal="left"/>
    </xf>
    <xf numFmtId="0" fontId="0" fillId="0" borderId="1" xfId="0" quotePrefix="1" applyNumberFormat="1" applyFill="1" applyBorder="1"/>
    <xf numFmtId="14" fontId="0" fillId="0" borderId="0" xfId="0" applyNumberFormat="1"/>
    <xf numFmtId="0" fontId="11" fillId="0" borderId="0" xfId="0" quotePrefix="1" applyNumberFormat="1" applyFont="1" applyFill="1"/>
    <xf numFmtId="0" fontId="11" fillId="0" borderId="0" xfId="0" applyFont="1" applyAlignment="1"/>
    <xf numFmtId="168" fontId="0" fillId="2" borderId="0" xfId="0" applyNumberFormat="1" applyFill="1" applyProtection="1">
      <protection locked="0"/>
    </xf>
    <xf numFmtId="1" fontId="0" fillId="2" borderId="0" xfId="0" applyNumberFormat="1" applyFill="1" applyProtection="1">
      <protection locked="0"/>
    </xf>
    <xf numFmtId="168" fontId="0" fillId="0" borderId="0" xfId="0" applyNumberFormat="1"/>
    <xf numFmtId="0" fontId="6" fillId="0" borderId="0" xfId="0" applyFont="1" applyAlignment="1">
      <alignment horizontal="right"/>
    </xf>
    <xf numFmtId="0" fontId="30" fillId="0" borderId="0" xfId="0" applyFont="1"/>
    <xf numFmtId="0" fontId="27" fillId="0" borderId="0" xfId="0" applyFont="1"/>
    <xf numFmtId="0" fontId="30" fillId="0" borderId="0" xfId="0" applyFont="1" applyAlignment="1">
      <alignment horizontal="left" wrapText="1"/>
    </xf>
    <xf numFmtId="0" fontId="10" fillId="0" borderId="0" xfId="0" applyFont="1" applyAlignment="1">
      <alignment horizontal="right"/>
    </xf>
    <xf numFmtId="0" fontId="10" fillId="0" borderId="0" xfId="0" applyFont="1" applyAlignment="1">
      <alignment horizontal="right" vertical="center"/>
    </xf>
    <xf numFmtId="2" fontId="11" fillId="2" borderId="0" xfId="0" applyNumberFormat="1" applyFont="1" applyFill="1" applyAlignment="1" applyProtection="1">
      <alignment horizontal="right" vertical="center"/>
      <protection locked="0"/>
    </xf>
    <xf numFmtId="0" fontId="6" fillId="0" borderId="0" xfId="0" applyFont="1" applyAlignment="1">
      <alignment horizontal="right" vertical="center"/>
    </xf>
    <xf numFmtId="0" fontId="11" fillId="6" borderId="0" xfId="0" applyFont="1" applyFill="1" applyAlignment="1">
      <alignment horizontal="right" vertical="center"/>
    </xf>
    <xf numFmtId="14" fontId="11" fillId="6" borderId="0" xfId="0" applyNumberFormat="1" applyFont="1" applyFill="1" applyAlignment="1">
      <alignment vertical="center"/>
    </xf>
    <xf numFmtId="2" fontId="11" fillId="6" borderId="0" xfId="0" applyNumberFormat="1" applyFont="1" applyFill="1" applyAlignment="1" applyProtection="1">
      <alignment vertical="center"/>
      <protection locked="0"/>
    </xf>
    <xf numFmtId="2" fontId="6" fillId="0" borderId="0" xfId="0" applyNumberFormat="1" applyFont="1" applyFill="1" applyAlignment="1" applyProtection="1">
      <alignment vertical="center"/>
      <protection locked="0"/>
    </xf>
    <xf numFmtId="0" fontId="11" fillId="0" borderId="0" xfId="0" applyFont="1" applyFill="1" applyAlignment="1">
      <alignment horizontal="right" vertical="center"/>
    </xf>
    <xf numFmtId="14" fontId="11" fillId="0" borderId="0" xfId="0" applyNumberFormat="1" applyFont="1" applyFill="1" applyAlignment="1">
      <alignment vertical="center"/>
    </xf>
    <xf numFmtId="0" fontId="0" fillId="6" borderId="0" xfId="0" applyFill="1" applyAlignment="1">
      <alignment horizontal="right"/>
    </xf>
    <xf numFmtId="0" fontId="12" fillId="6" borderId="0" xfId="0" applyFont="1" applyFill="1"/>
    <xf numFmtId="0" fontId="11" fillId="6" borderId="0" xfId="0" applyFont="1" applyFill="1"/>
    <xf numFmtId="0" fontId="27" fillId="6" borderId="0" xfId="0" applyFont="1" applyFill="1"/>
    <xf numFmtId="14" fontId="0" fillId="6" borderId="0" xfId="0" applyNumberFormat="1" applyFill="1"/>
    <xf numFmtId="2" fontId="11" fillId="6" borderId="0" xfId="0" applyNumberFormat="1" applyFont="1" applyFill="1" applyProtection="1"/>
    <xf numFmtId="0" fontId="0" fillId="6" borderId="0" xfId="0" applyFill="1" applyAlignment="1">
      <alignment horizontal="right" vertical="center"/>
    </xf>
    <xf numFmtId="14" fontId="0" fillId="6" borderId="0" xfId="0" applyNumberFormat="1" applyFill="1" applyAlignment="1">
      <alignment vertical="center"/>
    </xf>
    <xf numFmtId="2" fontId="11" fillId="6" borderId="0" xfId="0" applyNumberFormat="1" applyFont="1" applyFill="1" applyAlignment="1" applyProtection="1">
      <alignment vertical="center"/>
    </xf>
    <xf numFmtId="14" fontId="11" fillId="6" borderId="0" xfId="0" applyNumberFormat="1" applyFont="1" applyFill="1"/>
    <xf numFmtId="2" fontId="11" fillId="6" borderId="0" xfId="0" applyNumberFormat="1" applyFont="1" applyFill="1" applyProtection="1">
      <protection locked="0"/>
    </xf>
    <xf numFmtId="2" fontId="6" fillId="0" borderId="0" xfId="0" applyNumberFormat="1" applyFont="1"/>
    <xf numFmtId="15" fontId="0" fillId="2" borderId="0" xfId="0" applyNumberFormat="1" applyFill="1"/>
    <xf numFmtId="2" fontId="27" fillId="0" borderId="0" xfId="0" applyNumberFormat="1" applyFont="1" applyAlignment="1">
      <alignment horizontal="center"/>
    </xf>
    <xf numFmtId="0" fontId="0" fillId="0" borderId="15" xfId="0" applyBorder="1"/>
    <xf numFmtId="0" fontId="0" fillId="0" borderId="16" xfId="0" applyBorder="1" applyAlignment="1">
      <alignment horizontal="right"/>
    </xf>
    <xf numFmtId="2" fontId="0" fillId="0" borderId="0" xfId="0" applyNumberFormat="1" applyAlignment="1">
      <alignment horizontal="right"/>
    </xf>
    <xf numFmtId="0" fontId="0" fillId="0" borderId="17" xfId="0" applyBorder="1"/>
    <xf numFmtId="0" fontId="32" fillId="0" borderId="0" xfId="0" applyFont="1" applyBorder="1" applyAlignment="1">
      <alignment horizontal="left" vertical="top"/>
    </xf>
    <xf numFmtId="2" fontId="21" fillId="0" borderId="0" xfId="0" applyNumberFormat="1" applyFont="1" applyBorder="1" applyAlignment="1">
      <alignment vertical="top"/>
    </xf>
    <xf numFmtId="2" fontId="27" fillId="0" borderId="0" xfId="0" applyNumberFormat="1" applyFont="1" applyBorder="1" applyAlignment="1">
      <alignment horizontal="center" vertical="top"/>
    </xf>
    <xf numFmtId="0" fontId="32" fillId="0" borderId="0" xfId="0" applyNumberFormat="1" applyFont="1" applyBorder="1" applyAlignment="1">
      <alignment horizontal="center" vertical="top"/>
    </xf>
    <xf numFmtId="0" fontId="32" fillId="0" borderId="0" xfId="0" quotePrefix="1" applyFont="1" applyBorder="1" applyAlignment="1">
      <alignment horizontal="left" vertical="top"/>
    </xf>
    <xf numFmtId="0" fontId="0" fillId="0" borderId="18" xfId="0" applyBorder="1"/>
    <xf numFmtId="2" fontId="21" fillId="0" borderId="0" xfId="0" applyNumberFormat="1" applyFont="1" applyBorder="1" applyAlignment="1" applyProtection="1">
      <alignment vertical="top"/>
    </xf>
    <xf numFmtId="2" fontId="27" fillId="0" borderId="0" xfId="0" applyNumberFormat="1" applyFont="1" applyBorder="1" applyAlignment="1" applyProtection="1">
      <alignment horizontal="center" vertical="top"/>
    </xf>
    <xf numFmtId="0" fontId="32" fillId="0" borderId="0" xfId="0" applyNumberFormat="1" applyFont="1" applyBorder="1" applyAlignment="1" applyProtection="1">
      <alignment horizontal="center" vertical="top"/>
    </xf>
    <xf numFmtId="0" fontId="32" fillId="0" borderId="0" xfId="0" applyFont="1" applyBorder="1" applyAlignment="1">
      <alignment vertical="top"/>
    </xf>
    <xf numFmtId="2" fontId="21" fillId="0" borderId="0" xfId="0" applyNumberFormat="1" applyFont="1"/>
    <xf numFmtId="2" fontId="21" fillId="0" borderId="0" xfId="0" applyNumberFormat="1" applyFont="1" applyBorder="1" applyAlignment="1" applyProtection="1">
      <alignment horizontal="right" vertical="top"/>
    </xf>
    <xf numFmtId="2" fontId="32" fillId="0" borderId="0" xfId="0" applyNumberFormat="1" applyFont="1" applyBorder="1" applyAlignment="1" applyProtection="1">
      <alignment horizontal="center" vertical="top"/>
    </xf>
    <xf numFmtId="1" fontId="3" fillId="0" borderId="0" xfId="0" applyNumberFormat="1" applyFont="1"/>
    <xf numFmtId="1" fontId="0" fillId="0" borderId="0" xfId="0" applyNumberFormat="1"/>
    <xf numFmtId="1" fontId="5" fillId="0" borderId="0" xfId="0" applyNumberFormat="1" applyFont="1"/>
    <xf numFmtId="0" fontId="16" fillId="0" borderId="0" xfId="0" applyFont="1"/>
    <xf numFmtId="1" fontId="33" fillId="0" borderId="0" xfId="0" applyNumberFormat="1" applyFont="1"/>
    <xf numFmtId="0" fontId="3" fillId="0" borderId="0" xfId="0" applyFont="1" applyBorder="1"/>
    <xf numFmtId="170" fontId="0" fillId="7" borderId="0" xfId="0" applyNumberFormat="1" applyFill="1"/>
    <xf numFmtId="170" fontId="3" fillId="0" borderId="0" xfId="0" applyNumberFormat="1" applyFont="1"/>
    <xf numFmtId="0" fontId="0" fillId="0" borderId="5" xfId="0" applyFill="1" applyBorder="1"/>
    <xf numFmtId="0" fontId="33" fillId="0" borderId="0" xfId="0" applyFont="1" applyFill="1"/>
    <xf numFmtId="0" fontId="41" fillId="0" borderId="0" xfId="0" applyFont="1"/>
    <xf numFmtId="0" fontId="33" fillId="0" borderId="0" xfId="0" applyNumberFormat="1" applyFont="1" applyFill="1"/>
    <xf numFmtId="1" fontId="40" fillId="0" borderId="5" xfId="0" applyNumberFormat="1" applyFont="1" applyBorder="1"/>
    <xf numFmtId="0" fontId="33" fillId="0" borderId="0" xfId="0" applyFont="1"/>
    <xf numFmtId="0" fontId="33" fillId="0" borderId="0" xfId="0" applyNumberFormat="1" applyFont="1"/>
    <xf numFmtId="169" fontId="33" fillId="0" borderId="0" xfId="0" applyNumberFormat="1" applyFont="1" applyBorder="1"/>
    <xf numFmtId="0" fontId="33" fillId="0" borderId="12" xfId="0" applyFont="1" applyBorder="1"/>
    <xf numFmtId="0" fontId="33" fillId="0" borderId="0" xfId="0" applyFont="1" applyBorder="1"/>
    <xf numFmtId="0" fontId="33" fillId="0" borderId="0" xfId="0" applyFont="1" applyFill="1" applyBorder="1"/>
    <xf numFmtId="0" fontId="33" fillId="0" borderId="6" xfId="0" applyFont="1" applyBorder="1"/>
    <xf numFmtId="1" fontId="40" fillId="0" borderId="11" xfId="0" applyNumberFormat="1" applyFont="1" applyBorder="1"/>
    <xf numFmtId="1" fontId="33" fillId="0" borderId="0" xfId="0" applyNumberFormat="1" applyFont="1" applyBorder="1"/>
    <xf numFmtId="0" fontId="47" fillId="0" borderId="0" xfId="0" applyFont="1"/>
    <xf numFmtId="1" fontId="40" fillId="0" borderId="0" xfId="0" applyNumberFormat="1" applyFont="1" applyBorder="1"/>
    <xf numFmtId="1" fontId="33" fillId="0" borderId="6" xfId="0" applyNumberFormat="1" applyFont="1" applyBorder="1"/>
    <xf numFmtId="1" fontId="0" fillId="0" borderId="0" xfId="0" applyNumberFormat="1" applyFill="1"/>
    <xf numFmtId="0" fontId="0" fillId="0" borderId="4" xfId="0" applyNumberFormat="1" applyBorder="1"/>
    <xf numFmtId="0" fontId="3" fillId="0" borderId="2" xfId="0" applyFont="1" applyBorder="1"/>
    <xf numFmtId="0" fontId="3" fillId="0" borderId="10" xfId="0" applyFont="1" applyBorder="1"/>
    <xf numFmtId="0" fontId="0" fillId="0" borderId="19" xfId="0" applyBorder="1"/>
    <xf numFmtId="0" fontId="3" fillId="0" borderId="5" xfId="0" applyFont="1" applyBorder="1" applyAlignment="1">
      <alignment wrapText="1"/>
    </xf>
    <xf numFmtId="0" fontId="0" fillId="0" borderId="8" xfId="0" applyBorder="1"/>
    <xf numFmtId="0" fontId="0" fillId="0" borderId="4" xfId="0" applyBorder="1" applyAlignment="1">
      <alignment horizontal="right"/>
    </xf>
    <xf numFmtId="0" fontId="0" fillId="0" borderId="20" xfId="0" applyBorder="1"/>
    <xf numFmtId="0" fontId="6" fillId="0" borderId="4" xfId="0" applyFont="1" applyBorder="1"/>
    <xf numFmtId="0" fontId="0" fillId="0" borderId="21" xfId="0" applyBorder="1"/>
    <xf numFmtId="0" fontId="0" fillId="0" borderId="4" xfId="0" applyBorder="1" applyAlignment="1">
      <alignment horizontal="center"/>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6" fillId="0" borderId="5" xfId="0" applyFont="1" applyBorder="1"/>
    <xf numFmtId="0" fontId="6" fillId="0" borderId="6" xfId="0" applyFont="1" applyBorder="1"/>
    <xf numFmtId="0" fontId="6" fillId="0" borderId="8" xfId="0" applyFont="1" applyBorder="1"/>
    <xf numFmtId="0" fontId="6" fillId="0" borderId="7" xfId="0" applyFont="1" applyBorder="1" applyAlignment="1">
      <alignment horizontal="center"/>
    </xf>
    <xf numFmtId="0" fontId="6" fillId="0" borderId="3" xfId="0" applyFont="1" applyBorder="1" applyAlignment="1">
      <alignment horizontal="center"/>
    </xf>
    <xf numFmtId="0" fontId="0" fillId="0" borderId="20" xfId="0" applyBorder="1" applyAlignment="1">
      <alignment horizontal="right"/>
    </xf>
    <xf numFmtId="0" fontId="0" fillId="0" borderId="10" xfId="0" applyBorder="1" applyAlignment="1">
      <alignment horizontal="right"/>
    </xf>
    <xf numFmtId="0" fontId="0" fillId="0" borderId="14"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vertical="center"/>
    </xf>
    <xf numFmtId="0" fontId="6" fillId="0" borderId="0" xfId="0" applyFont="1" applyFill="1" applyBorder="1"/>
    <xf numFmtId="0" fontId="0" fillId="0" borderId="2" xfId="0" applyBorder="1" applyAlignment="1">
      <alignment horizontal="right"/>
    </xf>
    <xf numFmtId="0" fontId="0" fillId="0" borderId="7" xfId="0" applyBorder="1" applyAlignment="1">
      <alignment horizontal="right"/>
    </xf>
    <xf numFmtId="0" fontId="41" fillId="0" borderId="0" xfId="0" applyFont="1" applyBorder="1"/>
    <xf numFmtId="0" fontId="33" fillId="0" borderId="0" xfId="0" applyNumberFormat="1" applyFont="1" applyBorder="1"/>
    <xf numFmtId="0" fontId="46" fillId="0" borderId="0" xfId="0" applyNumberFormat="1" applyFont="1" applyBorder="1" applyAlignment="1">
      <alignment horizontal="center"/>
    </xf>
    <xf numFmtId="0" fontId="0" fillId="0" borderId="0" xfId="0" applyAlignment="1">
      <alignment horizontal="left" vertical="top" wrapText="1"/>
    </xf>
    <xf numFmtId="0" fontId="11" fillId="0" borderId="12" xfId="0" applyFont="1" applyFill="1" applyBorder="1"/>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wrapText="1"/>
    </xf>
    <xf numFmtId="2" fontId="0" fillId="0" borderId="22" xfId="0" applyNumberFormat="1" applyFill="1" applyBorder="1"/>
    <xf numFmtId="2" fontId="0" fillId="0" borderId="23" xfId="0" applyNumberFormat="1" applyFill="1" applyBorder="1"/>
    <xf numFmtId="2" fontId="0" fillId="0" borderId="0" xfId="0" applyNumberFormat="1" applyFill="1" applyBorder="1"/>
    <xf numFmtId="2" fontId="22" fillId="0" borderId="0" xfId="0" applyNumberFormat="1" applyFont="1" applyFill="1"/>
    <xf numFmtId="2" fontId="11" fillId="0" borderId="0" xfId="0" applyNumberFormat="1" applyFont="1" applyFill="1"/>
    <xf numFmtId="0" fontId="0" fillId="0" borderId="0" xfId="0" applyBorder="1" applyAlignment="1">
      <alignment horizontal="center"/>
    </xf>
    <xf numFmtId="0" fontId="19"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NumberFormat="1" applyFont="1" applyFill="1" applyBorder="1" applyAlignment="1">
      <alignment horizontal="center" wrapText="1"/>
    </xf>
    <xf numFmtId="0" fontId="0" fillId="0" borderId="0" xfId="0" applyAlignment="1">
      <alignment wrapText="1"/>
    </xf>
    <xf numFmtId="0" fontId="0" fillId="0" borderId="0" xfId="0" applyAlignment="1">
      <alignment vertical="top"/>
    </xf>
    <xf numFmtId="0" fontId="0" fillId="0" borderId="0" xfId="0" quotePrefix="1" applyAlignment="1">
      <alignment horizontal="right"/>
    </xf>
    <xf numFmtId="0" fontId="0" fillId="0" borderId="0" xfId="0" applyNumberFormat="1" applyAlignment="1">
      <alignment vertical="center"/>
    </xf>
    <xf numFmtId="2" fontId="10" fillId="0" borderId="0" xfId="0" applyNumberFormat="1" applyFont="1"/>
    <xf numFmtId="2" fontId="0" fillId="0" borderId="0" xfId="0" applyNumberFormat="1" applyFill="1" applyAlignment="1" applyProtection="1">
      <protection locked="0"/>
    </xf>
    <xf numFmtId="0" fontId="0" fillId="0" borderId="0" xfId="0" applyProtection="1">
      <protection locked="0"/>
    </xf>
    <xf numFmtId="172" fontId="0" fillId="0" borderId="0" xfId="0" applyNumberFormat="1" applyFill="1"/>
    <xf numFmtId="0" fontId="11" fillId="0" borderId="0" xfId="0" applyNumberFormat="1" applyFont="1" applyFill="1"/>
    <xf numFmtId="0" fontId="3" fillId="0" borderId="10" xfId="0" applyFont="1" applyFill="1" applyBorder="1"/>
    <xf numFmtId="0" fontId="33" fillId="0" borderId="0" xfId="0" applyNumberFormat="1" applyFont="1" applyFill="1" applyAlignment="1">
      <alignment horizontal="center"/>
    </xf>
    <xf numFmtId="0" fontId="0" fillId="0" borderId="0" xfId="0" quotePrefix="1" applyNumberFormat="1" applyFill="1" applyAlignment="1"/>
    <xf numFmtId="0" fontId="0" fillId="0" borderId="0" xfId="0" applyNumberFormat="1" applyFill="1" applyAlignment="1"/>
    <xf numFmtId="169" fontId="0" fillId="0" borderId="0" xfId="0" applyNumberFormat="1" applyBorder="1" applyAlignment="1"/>
    <xf numFmtId="0" fontId="11" fillId="0" borderId="0" xfId="0" applyFont="1" applyFill="1" applyAlignment="1"/>
    <xf numFmtId="0" fontId="0" fillId="0" borderId="0" xfId="0" applyNumberFormat="1" applyFill="1" applyProtection="1">
      <protection locked="0"/>
    </xf>
    <xf numFmtId="0" fontId="0" fillId="0" borderId="0" xfId="0" applyNumberFormat="1" applyFill="1" applyBorder="1"/>
    <xf numFmtId="0" fontId="0" fillId="0" borderId="0" xfId="0" applyBorder="1" applyAlignment="1">
      <alignment horizontal="right"/>
    </xf>
    <xf numFmtId="0" fontId="36" fillId="0" borderId="0" xfId="0" applyFont="1" applyBorder="1"/>
    <xf numFmtId="0" fontId="33" fillId="0" borderId="24" xfId="0" applyFont="1" applyBorder="1"/>
    <xf numFmtId="15" fontId="3" fillId="0" borderId="0" xfId="0" applyNumberFormat="1" applyFont="1"/>
    <xf numFmtId="3" fontId="33" fillId="0" borderId="0" xfId="0" applyNumberFormat="1" applyFont="1" applyBorder="1"/>
    <xf numFmtId="3" fontId="46" fillId="0" borderId="0" xfId="0" applyNumberFormat="1" applyFont="1" applyBorder="1" applyAlignment="1">
      <alignment horizontal="center"/>
    </xf>
    <xf numFmtId="2" fontId="11" fillId="0" borderId="0" xfId="0" applyNumberFormat="1" applyFont="1" applyFill="1" applyBorder="1" applyProtection="1">
      <protection locked="0"/>
    </xf>
    <xf numFmtId="0" fontId="0" fillId="0" borderId="0" xfId="0" quotePrefix="1" applyNumberFormat="1"/>
    <xf numFmtId="0" fontId="0" fillId="0" borderId="0" xfId="0" quotePrefix="1" applyNumberFormat="1" applyProtection="1">
      <protection locked="0"/>
    </xf>
    <xf numFmtId="0" fontId="3" fillId="0" borderId="4" xfId="0" applyFont="1" applyFill="1" applyBorder="1"/>
    <xf numFmtId="0" fontId="11" fillId="0" borderId="0" xfId="0" applyNumberFormat="1" applyFont="1" applyFill="1" applyBorder="1"/>
    <xf numFmtId="0" fontId="4" fillId="0" borderId="0" xfId="0" applyFont="1" applyBorder="1"/>
    <xf numFmtId="0" fontId="3" fillId="0" borderId="0" xfId="0" applyFont="1" applyBorder="1" applyAlignment="1">
      <alignment horizontal="center"/>
    </xf>
    <xf numFmtId="3" fontId="3" fillId="0" borderId="0" xfId="0" applyNumberFormat="1" applyFont="1" applyBorder="1"/>
    <xf numFmtId="3" fontId="3" fillId="0" borderId="0" xfId="0" applyNumberFormat="1" applyFont="1" applyFill="1" applyBorder="1"/>
    <xf numFmtId="3" fontId="3" fillId="0" borderId="4" xfId="0" applyNumberFormat="1" applyFont="1" applyBorder="1"/>
    <xf numFmtId="172" fontId="3" fillId="0" borderId="0" xfId="0" applyNumberFormat="1" applyFont="1"/>
    <xf numFmtId="0" fontId="3" fillId="0" borderId="25" xfId="0" applyFont="1" applyBorder="1"/>
    <xf numFmtId="0" fontId="3" fillId="0" borderId="25" xfId="0" applyFont="1" applyBorder="1" applyAlignment="1">
      <alignment horizontal="center"/>
    </xf>
    <xf numFmtId="172" fontId="0" fillId="0" borderId="0" xfId="0" applyNumberFormat="1"/>
    <xf numFmtId="0" fontId="3" fillId="0" borderId="0" xfId="0" applyFont="1" applyBorder="1" applyAlignment="1"/>
    <xf numFmtId="0" fontId="0" fillId="7" borderId="0" xfId="0" applyFill="1"/>
    <xf numFmtId="17" fontId="0" fillId="0" borderId="0" xfId="0" applyNumberFormat="1" applyAlignment="1">
      <alignment horizontal="left"/>
    </xf>
    <xf numFmtId="0" fontId="0" fillId="0" borderId="0" xfId="0" applyNumberFormat="1" applyAlignment="1">
      <alignment horizontal="center"/>
    </xf>
    <xf numFmtId="0" fontId="11" fillId="0" borderId="0" xfId="0" applyFont="1" applyAlignment="1">
      <alignment horizontal="center"/>
    </xf>
    <xf numFmtId="0" fontId="11" fillId="0" borderId="0" xfId="0" applyFont="1" applyFill="1" applyBorder="1" applyAlignment="1">
      <alignment horizontal="center"/>
    </xf>
    <xf numFmtId="0" fontId="0" fillId="0" borderId="13" xfId="0" applyBorder="1" applyAlignment="1">
      <alignment horizontal="left" wrapText="1"/>
    </xf>
    <xf numFmtId="0" fontId="0" fillId="0" borderId="8" xfId="0" applyBorder="1" applyAlignment="1">
      <alignment horizontal="left" wrapText="1"/>
    </xf>
    <xf numFmtId="2" fontId="0" fillId="0" borderId="0" xfId="0" quotePrefix="1" applyNumberFormat="1" applyProtection="1">
      <protection locked="0"/>
    </xf>
    <xf numFmtId="0" fontId="11" fillId="7" borderId="0" xfId="0" applyFont="1" applyFill="1" applyAlignment="1">
      <alignment horizontal="right" wrapText="1"/>
    </xf>
    <xf numFmtId="2" fontId="0" fillId="7" borderId="0" xfId="0" applyNumberFormat="1" applyFill="1"/>
    <xf numFmtId="0" fontId="11" fillId="0" borderId="0" xfId="0" applyFont="1" applyFill="1" applyBorder="1" applyAlignment="1">
      <alignment horizontal="left"/>
    </xf>
    <xf numFmtId="0" fontId="0" fillId="0" borderId="0" xfId="0" quotePrefix="1" applyNumberFormat="1" applyFill="1" applyBorder="1"/>
    <xf numFmtId="0" fontId="0" fillId="0" borderId="1" xfId="0" quotePrefix="1" applyNumberFormat="1" applyBorder="1"/>
    <xf numFmtId="0" fontId="0" fillId="0" borderId="0" xfId="0" applyNumberFormat="1" applyBorder="1"/>
    <xf numFmtId="0" fontId="11" fillId="0" borderId="0" xfId="0" applyFont="1" applyFill="1" applyBorder="1" applyAlignment="1"/>
    <xf numFmtId="0" fontId="0" fillId="0" borderId="0" xfId="0" quotePrefix="1" applyNumberFormat="1" applyFill="1" applyBorder="1" applyAlignment="1"/>
    <xf numFmtId="15" fontId="0" fillId="0" borderId="0" xfId="0" applyNumberFormat="1" applyAlignment="1">
      <alignment horizontal="center"/>
    </xf>
    <xf numFmtId="15" fontId="27" fillId="2" borderId="0" xfId="0" applyNumberFormat="1" applyFont="1" applyFill="1" applyProtection="1">
      <protection locked="0"/>
    </xf>
    <xf numFmtId="0" fontId="51" fillId="2" borderId="0" xfId="0" applyFont="1" applyFill="1" applyAlignment="1" applyProtection="1">
      <alignment horizontal="left"/>
      <protection locked="0"/>
    </xf>
    <xf numFmtId="0" fontId="3" fillId="0" borderId="0" xfId="0" applyFont="1" applyAlignment="1">
      <alignment vertical="center"/>
    </xf>
    <xf numFmtId="0" fontId="0" fillId="3" borderId="0" xfId="0" applyNumberFormat="1" applyFill="1" applyAlignment="1" applyProtection="1">
      <alignment vertical="center"/>
      <protection locked="0"/>
    </xf>
    <xf numFmtId="0" fontId="51" fillId="2" borderId="0" xfId="0" applyNumberFormat="1" applyFont="1" applyFill="1" applyAlignment="1" applyProtection="1">
      <alignment vertical="center"/>
      <protection locked="0"/>
    </xf>
    <xf numFmtId="0" fontId="51" fillId="2" borderId="0" xfId="0" applyNumberFormat="1" applyFont="1" applyFill="1" applyProtection="1">
      <protection locked="0"/>
    </xf>
    <xf numFmtId="0" fontId="3" fillId="0" borderId="0" xfId="0" applyNumberFormat="1" applyFont="1" applyFill="1"/>
    <xf numFmtId="0" fontId="3" fillId="0" borderId="0" xfId="0" applyNumberFormat="1" applyFont="1"/>
    <xf numFmtId="0" fontId="3" fillId="0" borderId="0" xfId="0" applyNumberFormat="1" applyFont="1" applyFill="1" applyAlignment="1" applyProtection="1">
      <alignment vertical="center"/>
      <protection locked="0"/>
    </xf>
    <xf numFmtId="0" fontId="3" fillId="0" borderId="0" xfId="0" applyNumberFormat="1" applyFont="1" applyFill="1" applyProtection="1">
      <protection locked="0"/>
    </xf>
    <xf numFmtId="0" fontId="27" fillId="2" borderId="0" xfId="0" applyNumberFormat="1" applyFont="1" applyFill="1" applyProtection="1">
      <protection locked="0"/>
    </xf>
    <xf numFmtId="0" fontId="0" fillId="0" borderId="0" xfId="0" applyBorder="1" applyAlignment="1">
      <alignment horizontal="left" wrapText="1"/>
    </xf>
    <xf numFmtId="0" fontId="0" fillId="0" borderId="6" xfId="0" applyBorder="1" applyAlignment="1">
      <alignment horizontal="left" wrapText="1"/>
    </xf>
    <xf numFmtId="2" fontId="0" fillId="0" borderId="19" xfId="0" applyNumberFormat="1" applyBorder="1"/>
    <xf numFmtId="2" fontId="0" fillId="0" borderId="10" xfId="0" applyNumberFormat="1" applyBorder="1"/>
    <xf numFmtId="2" fontId="0" fillId="0" borderId="8" xfId="0" applyNumberFormat="1" applyBorder="1"/>
    <xf numFmtId="2" fontId="0" fillId="0" borderId="5" xfId="0" applyNumberFormat="1" applyBorder="1"/>
    <xf numFmtId="0" fontId="22" fillId="0" borderId="12" xfId="0" applyFont="1" applyBorder="1" applyAlignment="1">
      <alignment horizontal="left"/>
    </xf>
    <xf numFmtId="2" fontId="0" fillId="0" borderId="12" xfId="0" applyNumberFormat="1" applyFill="1" applyBorder="1" applyAlignment="1" applyProtection="1">
      <alignment horizontal="center" vertical="center"/>
      <protection locked="0"/>
    </xf>
    <xf numFmtId="2" fontId="0" fillId="0" borderId="6" xfId="0" applyNumberFormat="1" applyFill="1" applyBorder="1" applyAlignment="1" applyProtection="1">
      <alignment horizontal="center" vertical="center"/>
      <protection locked="0"/>
    </xf>
    <xf numFmtId="0" fontId="11" fillId="0" borderId="12" xfId="0" applyFont="1" applyBorder="1" applyAlignment="1">
      <alignment horizontal="left"/>
    </xf>
    <xf numFmtId="15" fontId="0" fillId="0" borderId="12" xfId="0" applyNumberFormat="1" applyBorder="1"/>
    <xf numFmtId="0" fontId="3" fillId="0" borderId="19" xfId="0" applyFont="1" applyBorder="1" applyAlignment="1">
      <alignment horizontal="left" wrapText="1"/>
    </xf>
    <xf numFmtId="2" fontId="0" fillId="0" borderId="19" xfId="0" applyNumberFormat="1" applyFill="1" applyBorder="1" applyAlignment="1">
      <alignment horizontal="center" vertical="center"/>
    </xf>
    <xf numFmtId="2" fontId="0" fillId="0" borderId="8" xfId="0" applyNumberFormat="1" applyFill="1" applyBorder="1" applyAlignment="1">
      <alignment horizontal="center" vertical="center"/>
    </xf>
    <xf numFmtId="0" fontId="3" fillId="8" borderId="0" xfId="0" applyFont="1" applyFill="1" applyProtection="1">
      <protection locked="0"/>
    </xf>
    <xf numFmtId="0" fontId="10" fillId="8" borderId="0" xfId="0" applyNumberFormat="1" applyFont="1" applyFill="1"/>
    <xf numFmtId="0" fontId="12" fillId="0" borderId="0" xfId="0" applyFont="1" applyAlignment="1">
      <alignment horizontal="right"/>
    </xf>
    <xf numFmtId="0" fontId="22" fillId="0" borderId="0" xfId="0" applyFont="1" applyAlignment="1">
      <alignment horizontal="center"/>
    </xf>
    <xf numFmtId="4" fontId="52" fillId="0" borderId="0" xfId="0" applyNumberFormat="1" applyFont="1" applyAlignment="1">
      <alignment horizontal="center"/>
    </xf>
    <xf numFmtId="0" fontId="10" fillId="0" borderId="0" xfId="0" applyNumberFormat="1" applyFont="1" applyFill="1"/>
    <xf numFmtId="2" fontId="12" fillId="0" borderId="0" xfId="0" applyNumberFormat="1" applyFont="1" applyAlignment="1">
      <alignment horizontal="right"/>
    </xf>
    <xf numFmtId="17" fontId="0" fillId="0" borderId="0" xfId="0" applyNumberFormat="1"/>
    <xf numFmtId="2" fontId="0" fillId="8" borderId="0" xfId="0" applyNumberFormat="1" applyFill="1"/>
    <xf numFmtId="2" fontId="10" fillId="8" borderId="0" xfId="0" applyNumberFormat="1" applyFont="1" applyFill="1"/>
    <xf numFmtId="3" fontId="0" fillId="0" borderId="0" xfId="0" applyNumberFormat="1" applyFill="1"/>
    <xf numFmtId="174" fontId="32" fillId="0" borderId="0" xfId="0" applyNumberFormat="1" applyFont="1" applyBorder="1" applyAlignment="1" applyProtection="1">
      <alignment horizontal="right" vertical="top"/>
    </xf>
    <xf numFmtId="174" fontId="32" fillId="8" borderId="0" xfId="0" applyNumberFormat="1" applyFont="1" applyFill="1" applyBorder="1" applyAlignment="1" applyProtection="1">
      <alignment horizontal="right" vertical="top"/>
    </xf>
    <xf numFmtId="15" fontId="12" fillId="0" borderId="0" xfId="0" applyNumberFormat="1" applyFont="1"/>
    <xf numFmtId="175" fontId="32" fillId="0" borderId="0" xfId="0" applyNumberFormat="1" applyFont="1" applyBorder="1" applyAlignment="1" applyProtection="1">
      <alignment vertical="top"/>
    </xf>
    <xf numFmtId="0" fontId="0" fillId="0" borderId="0" xfId="0" applyBorder="1" applyAlignment="1"/>
    <xf numFmtId="0" fontId="0" fillId="8" borderId="0" xfId="0" applyFill="1"/>
    <xf numFmtId="0" fontId="51" fillId="8" borderId="0" xfId="0" applyFont="1" applyFill="1" applyAlignment="1" applyProtection="1">
      <alignment horizontal="left"/>
      <protection locked="0"/>
    </xf>
    <xf numFmtId="15" fontId="11" fillId="8" borderId="0" xfId="0" applyNumberFormat="1" applyFont="1" applyFill="1" applyAlignment="1">
      <alignment horizontal="left"/>
    </xf>
    <xf numFmtId="6" fontId="27" fillId="0" borderId="0" xfId="0" applyNumberFormat="1" applyFont="1" applyFill="1"/>
    <xf numFmtId="0" fontId="27" fillId="0" borderId="0" xfId="0" applyNumberFormat="1" applyFont="1" applyFill="1"/>
    <xf numFmtId="0" fontId="21" fillId="0" borderId="0" xfId="0" applyNumberFormat="1" applyFont="1" applyFill="1" applyAlignment="1">
      <alignment horizontal="right"/>
    </xf>
    <xf numFmtId="0" fontId="6" fillId="0" borderId="0" xfId="0" applyNumberFormat="1" applyFont="1" applyFill="1"/>
    <xf numFmtId="0" fontId="6" fillId="0" borderId="0" xfId="0" applyFont="1" applyFill="1"/>
    <xf numFmtId="7" fontId="27" fillId="8" borderId="0" xfId="2" applyNumberFormat="1" applyFont="1" applyFill="1" applyAlignment="1" applyProtection="1">
      <alignment horizontal="right"/>
      <protection locked="0"/>
    </xf>
    <xf numFmtId="8" fontId="27" fillId="8" borderId="0" xfId="0" applyNumberFormat="1" applyFont="1" applyFill="1" applyProtection="1">
      <protection locked="0"/>
    </xf>
    <xf numFmtId="8" fontId="0" fillId="0" borderId="0" xfId="0" applyNumberFormat="1"/>
    <xf numFmtId="15" fontId="11" fillId="0" borderId="0" xfId="0" applyNumberFormat="1" applyFont="1" applyAlignment="1">
      <alignment horizontal="center" wrapText="1"/>
    </xf>
    <xf numFmtId="0" fontId="0" fillId="0" borderId="0" xfId="0" applyNumberFormat="1" applyProtection="1">
      <protection locked="0"/>
    </xf>
    <xf numFmtId="0" fontId="0" fillId="0" borderId="0" xfId="0" applyNumberFormat="1" applyFill="1" applyProtection="1">
      <protection locked="0" hidden="1"/>
    </xf>
    <xf numFmtId="0" fontId="3" fillId="0" borderId="25" xfId="0" quotePrefix="1" applyNumberFormat="1" applyFont="1" applyFill="1" applyBorder="1" applyAlignment="1">
      <alignment wrapText="1"/>
    </xf>
    <xf numFmtId="0" fontId="3" fillId="0" borderId="25" xfId="0" applyNumberFormat="1" applyFont="1" applyFill="1" applyBorder="1" applyAlignment="1">
      <alignment wrapText="1"/>
    </xf>
    <xf numFmtId="0" fontId="3" fillId="0" borderId="25" xfId="0" applyFont="1" applyFill="1" applyBorder="1" applyAlignment="1">
      <alignment wrapText="1"/>
    </xf>
    <xf numFmtId="2" fontId="3" fillId="0" borderId="25" xfId="0" applyNumberFormat="1" applyFont="1" applyFill="1" applyBorder="1" applyAlignment="1">
      <alignment wrapText="1"/>
    </xf>
    <xf numFmtId="0" fontId="3" fillId="0" borderId="25" xfId="0" applyFont="1" applyFill="1" applyBorder="1" applyAlignment="1">
      <alignment horizontal="center" wrapText="1"/>
    </xf>
    <xf numFmtId="0" fontId="3" fillId="0" borderId="25" xfId="0" applyFont="1" applyFill="1" applyBorder="1" applyAlignment="1">
      <alignment horizontal="right"/>
    </xf>
    <xf numFmtId="2" fontId="0" fillId="7" borderId="0" xfId="0" applyNumberFormat="1" applyFill="1" applyProtection="1">
      <protection locked="0"/>
    </xf>
    <xf numFmtId="0" fontId="0" fillId="7" borderId="0" xfId="0" applyFill="1" applyAlignment="1">
      <alignment horizontal="center"/>
    </xf>
    <xf numFmtId="0" fontId="2" fillId="7" borderId="0" xfId="0" applyFont="1" applyFill="1" applyAlignment="1">
      <alignment horizontal="center"/>
    </xf>
    <xf numFmtId="0" fontId="27" fillId="7" borderId="0" xfId="0" applyNumberFormat="1" applyFont="1" applyFill="1" applyProtection="1">
      <protection locked="0"/>
    </xf>
    <xf numFmtId="2" fontId="27" fillId="7" borderId="12" xfId="0" applyNumberFormat="1" applyFont="1" applyFill="1" applyBorder="1" applyAlignment="1" applyProtection="1">
      <alignment vertical="center"/>
      <protection locked="0"/>
    </xf>
    <xf numFmtId="2" fontId="27" fillId="7" borderId="6" xfId="0" applyNumberFormat="1" applyFont="1" applyFill="1" applyBorder="1" applyAlignment="1" applyProtection="1">
      <alignment vertical="center"/>
      <protection locked="0"/>
    </xf>
    <xf numFmtId="0" fontId="3" fillId="0" borderId="0" xfId="0" applyFont="1" applyFill="1" applyAlignment="1">
      <alignment horizontal="right"/>
    </xf>
    <xf numFmtId="164" fontId="3" fillId="0" borderId="0" xfId="0" applyNumberFormat="1" applyFont="1" applyFill="1" applyAlignment="1">
      <alignment horizontal="right"/>
    </xf>
    <xf numFmtId="1" fontId="0" fillId="7" borderId="0" xfId="0" applyNumberFormat="1" applyFill="1"/>
    <xf numFmtId="0" fontId="0" fillId="7" borderId="0" xfId="0" applyFill="1" applyProtection="1">
      <protection hidden="1"/>
    </xf>
    <xf numFmtId="0" fontId="11" fillId="7" borderId="0" xfId="0" applyFont="1" applyFill="1"/>
    <xf numFmtId="0" fontId="0" fillId="7" borderId="0" xfId="0" applyNumberFormat="1" applyFill="1"/>
    <xf numFmtId="2" fontId="22" fillId="7" borderId="0" xfId="0" applyNumberFormat="1" applyFont="1" applyFill="1"/>
    <xf numFmtId="2" fontId="0" fillId="7" borderId="0" xfId="0" applyNumberFormat="1" applyFill="1" applyBorder="1"/>
    <xf numFmtId="2" fontId="11" fillId="7" borderId="0" xfId="0" applyNumberFormat="1" applyFont="1" applyFill="1"/>
    <xf numFmtId="1" fontId="11" fillId="7" borderId="0" xfId="0" applyNumberFormat="1" applyFont="1" applyFill="1"/>
    <xf numFmtId="0" fontId="0" fillId="9" borderId="0" xfId="0" applyFill="1"/>
    <xf numFmtId="0" fontId="0" fillId="9" borderId="0" xfId="0" applyFill="1" applyAlignment="1">
      <alignment horizontal="center"/>
    </xf>
    <xf numFmtId="2" fontId="0" fillId="9" borderId="0" xfId="0" applyNumberFormat="1" applyFill="1"/>
    <xf numFmtId="15" fontId="0" fillId="10" borderId="0" xfId="0" applyNumberFormat="1" applyFill="1"/>
    <xf numFmtId="0" fontId="11" fillId="10" borderId="0" xfId="0" applyFont="1" applyFill="1" applyAlignment="1">
      <alignment horizontal="center"/>
    </xf>
    <xf numFmtId="0" fontId="0" fillId="10" borderId="0" xfId="0" applyFill="1"/>
    <xf numFmtId="0" fontId="0" fillId="10" borderId="0" xfId="0" applyFill="1" applyAlignment="1">
      <alignment horizontal="center"/>
    </xf>
    <xf numFmtId="0" fontId="28" fillId="10" borderId="0" xfId="0" applyFont="1" applyFill="1"/>
    <xf numFmtId="2" fontId="12" fillId="10" borderId="0" xfId="0" applyNumberFormat="1" applyFont="1" applyFill="1"/>
    <xf numFmtId="0" fontId="12" fillId="10" borderId="0" xfId="0" applyFont="1" applyFill="1"/>
    <xf numFmtId="2" fontId="0" fillId="10" borderId="0" xfId="0" applyNumberFormat="1" applyFill="1"/>
    <xf numFmtId="1" fontId="0" fillId="5" borderId="0" xfId="0" applyNumberFormat="1" applyFill="1"/>
    <xf numFmtId="1" fontId="11" fillId="0" borderId="0" xfId="0" applyNumberFormat="1" applyFont="1" applyAlignment="1">
      <alignment horizontal="right" wrapText="1"/>
    </xf>
    <xf numFmtId="14" fontId="0" fillId="10" borderId="0" xfId="0" applyNumberFormat="1" applyFill="1"/>
    <xf numFmtId="0" fontId="3" fillId="0" borderId="13" xfId="0" applyFont="1" applyBorder="1"/>
    <xf numFmtId="0" fontId="3" fillId="0" borderId="13" xfId="0" applyFont="1" applyBorder="1" applyAlignment="1">
      <alignment horizontal="center"/>
    </xf>
    <xf numFmtId="0" fontId="3" fillId="0" borderId="13" xfId="0" applyFont="1" applyBorder="1" applyAlignment="1">
      <alignment vertical="top" wrapText="1"/>
    </xf>
    <xf numFmtId="0" fontId="3" fillId="0" borderId="13" xfId="0" applyFont="1" applyBorder="1" applyAlignment="1">
      <alignment horizontal="center" vertical="top" wrapText="1"/>
    </xf>
    <xf numFmtId="15" fontId="3" fillId="0" borderId="13" xfId="0" applyNumberFormat="1" applyFont="1" applyBorder="1" applyAlignment="1">
      <alignment vertical="top" wrapText="1"/>
    </xf>
    <xf numFmtId="0" fontId="45" fillId="0" borderId="12" xfId="0" applyFont="1" applyBorder="1"/>
    <xf numFmtId="0" fontId="0" fillId="0" borderId="11" xfId="0" applyFill="1" applyBorder="1"/>
    <xf numFmtId="0" fontId="0" fillId="0" borderId="11" xfId="0" applyFill="1" applyBorder="1" applyAlignment="1">
      <alignment horizontal="center"/>
    </xf>
    <xf numFmtId="0" fontId="11" fillId="0" borderId="0" xfId="0" applyFont="1" applyFill="1" applyBorder="1"/>
    <xf numFmtId="0" fontId="6" fillId="0" borderId="0" xfId="0" applyFont="1" applyFill="1" applyBorder="1" applyAlignment="1">
      <alignment horizontal="center"/>
    </xf>
    <xf numFmtId="0" fontId="11" fillId="0" borderId="12" xfId="0" applyFont="1" applyFill="1" applyBorder="1" applyAlignment="1">
      <alignment horizontal="left" wrapText="1"/>
    </xf>
    <xf numFmtId="0" fontId="6" fillId="0" borderId="0" xfId="0" applyFont="1" applyFill="1" applyBorder="1" applyAlignment="1">
      <alignment horizontal="right"/>
    </xf>
    <xf numFmtId="0" fontId="0" fillId="0" borderId="12" xfId="0" applyFill="1" applyBorder="1"/>
    <xf numFmtId="0" fontId="11" fillId="0" borderId="0" xfId="0" applyFont="1" applyFill="1" applyBorder="1" applyAlignment="1">
      <alignment horizontal="right"/>
    </xf>
    <xf numFmtId="15" fontId="6" fillId="0" borderId="0" xfId="0" applyNumberFormat="1" applyFont="1" applyFill="1" applyBorder="1"/>
    <xf numFmtId="2" fontId="0" fillId="0" borderId="0" xfId="0" applyNumberFormat="1" applyFill="1" applyBorder="1" applyProtection="1"/>
    <xf numFmtId="2" fontId="0" fillId="0" borderId="0" xfId="0" applyNumberFormat="1" applyFill="1" applyBorder="1" applyProtection="1">
      <protection locked="0"/>
    </xf>
    <xf numFmtId="0" fontId="0" fillId="0" borderId="0" xfId="0" applyFill="1" applyBorder="1" applyAlignment="1">
      <alignment horizontal="right"/>
    </xf>
    <xf numFmtId="0" fontId="3" fillId="0" borderId="12" xfId="0" applyFont="1" applyFill="1" applyBorder="1"/>
    <xf numFmtId="0" fontId="0" fillId="0" borderId="0" xfId="0" applyFill="1" applyBorder="1" applyAlignment="1">
      <alignment horizontal="left"/>
    </xf>
    <xf numFmtId="0" fontId="6" fillId="7" borderId="0" xfId="0" applyFont="1" applyFill="1" applyBorder="1"/>
    <xf numFmtId="0" fontId="0" fillId="7" borderId="0" xfId="0" applyFill="1" applyBorder="1" applyAlignment="1">
      <alignment horizontal="right"/>
    </xf>
    <xf numFmtId="0" fontId="29" fillId="0" borderId="0" xfId="0" applyFont="1"/>
    <xf numFmtId="0" fontId="55" fillId="0" borderId="26" xfId="0" applyFont="1" applyBorder="1"/>
    <xf numFmtId="0" fontId="56" fillId="0" borderId="26" xfId="0" applyFont="1" applyBorder="1"/>
    <xf numFmtId="0" fontId="54" fillId="0" borderId="27" xfId="0" applyFont="1" applyBorder="1"/>
    <xf numFmtId="0" fontId="58" fillId="0" borderId="0" xfId="0" applyFont="1" applyBorder="1"/>
    <xf numFmtId="0" fontId="29" fillId="0" borderId="0" xfId="0" applyNumberFormat="1" applyFont="1" applyBorder="1"/>
    <xf numFmtId="0" fontId="29" fillId="0" borderId="0" xfId="0" applyFont="1" applyBorder="1"/>
    <xf numFmtId="0" fontId="59" fillId="0" borderId="0" xfId="0" applyNumberFormat="1" applyFont="1" applyBorder="1"/>
    <xf numFmtId="14" fontId="57" fillId="0" borderId="28" xfId="0" applyNumberFormat="1" applyFont="1" applyBorder="1"/>
    <xf numFmtId="0" fontId="54" fillId="0" borderId="29" xfId="0" applyFont="1" applyBorder="1"/>
    <xf numFmtId="1" fontId="40" fillId="0" borderId="28" xfId="0" applyNumberFormat="1" applyFont="1" applyBorder="1"/>
    <xf numFmtId="1" fontId="29" fillId="0" borderId="29" xfId="0" applyNumberFormat="1" applyFont="1" applyBorder="1"/>
    <xf numFmtId="0" fontId="40" fillId="0" borderId="28" xfId="0" applyFont="1" applyBorder="1"/>
    <xf numFmtId="0" fontId="58" fillId="0" borderId="7" xfId="0" applyFont="1" applyBorder="1"/>
    <xf numFmtId="14" fontId="57" fillId="0" borderId="26" xfId="0" applyNumberFormat="1" applyFont="1" applyBorder="1"/>
    <xf numFmtId="1" fontId="40" fillId="0" borderId="26" xfId="0" applyNumberFormat="1" applyFont="1" applyBorder="1"/>
    <xf numFmtId="1" fontId="29" fillId="0" borderId="27" xfId="0" applyNumberFormat="1" applyFont="1" applyBorder="1"/>
    <xf numFmtId="0" fontId="40" fillId="0" borderId="26" xfId="0" applyFont="1" applyBorder="1"/>
    <xf numFmtId="14" fontId="60" fillId="0" borderId="26" xfId="0" applyNumberFormat="1" applyFont="1" applyBorder="1"/>
    <xf numFmtId="2" fontId="54" fillId="0" borderId="27" xfId="0" applyNumberFormat="1" applyFont="1" applyBorder="1"/>
    <xf numFmtId="14" fontId="61" fillId="0" borderId="26" xfId="0" applyNumberFormat="1" applyFont="1" applyBorder="1"/>
    <xf numFmtId="0" fontId="40" fillId="0" borderId="15" xfId="0" applyFont="1" applyBorder="1"/>
    <xf numFmtId="0" fontId="58" fillId="0" borderId="16" xfId="0" applyFont="1" applyBorder="1"/>
    <xf numFmtId="2" fontId="54" fillId="0" borderId="18" xfId="0" applyNumberFormat="1" applyFont="1" applyBorder="1"/>
    <xf numFmtId="0" fontId="56" fillId="0" borderId="23" xfId="0" applyFont="1" applyBorder="1"/>
    <xf numFmtId="1" fontId="33" fillId="0" borderId="0" xfId="0" applyNumberFormat="1" applyFont="1" applyFill="1" applyBorder="1"/>
    <xf numFmtId="1" fontId="33" fillId="0" borderId="27" xfId="0" applyNumberFormat="1" applyFont="1" applyBorder="1"/>
    <xf numFmtId="1" fontId="33" fillId="0" borderId="30" xfId="0" applyNumberFormat="1" applyFont="1" applyBorder="1"/>
    <xf numFmtId="0" fontId="37" fillId="0" borderId="0" xfId="0" applyFont="1" applyBorder="1"/>
    <xf numFmtId="0" fontId="37" fillId="0" borderId="0" xfId="0" applyFont="1" applyFill="1" applyBorder="1"/>
    <xf numFmtId="1" fontId="5" fillId="0" borderId="30" xfId="0" applyNumberFormat="1" applyFont="1" applyBorder="1"/>
    <xf numFmtId="1" fontId="3" fillId="0" borderId="30" xfId="0" applyNumberFormat="1" applyFont="1" applyBorder="1"/>
    <xf numFmtId="0" fontId="33" fillId="0" borderId="7" xfId="0" applyFont="1" applyBorder="1"/>
    <xf numFmtId="0" fontId="33" fillId="0" borderId="26" xfId="0" applyFont="1" applyBorder="1"/>
    <xf numFmtId="0" fontId="33" fillId="0" borderId="27" xfId="0" applyFont="1" applyBorder="1"/>
    <xf numFmtId="0" fontId="45" fillId="0" borderId="31" xfId="0" applyFont="1" applyBorder="1" applyAlignment="1">
      <alignment horizontal="right"/>
    </xf>
    <xf numFmtId="15" fontId="45" fillId="0" borderId="32" xfId="0" applyNumberFormat="1" applyFont="1" applyBorder="1" applyAlignment="1">
      <alignment horizontal="right"/>
    </xf>
    <xf numFmtId="0" fontId="45" fillId="0" borderId="0" xfId="0" applyFont="1" applyBorder="1" applyAlignment="1">
      <alignment horizontal="right"/>
    </xf>
    <xf numFmtId="0" fontId="33" fillId="0" borderId="33" xfId="0" applyFont="1" applyBorder="1"/>
    <xf numFmtId="0" fontId="45" fillId="0" borderId="0" xfId="0" applyFont="1" applyBorder="1" applyAlignment="1"/>
    <xf numFmtId="0" fontId="41" fillId="0" borderId="0" xfId="0" applyFont="1" applyAlignment="1"/>
    <xf numFmtId="1" fontId="41" fillId="0" borderId="26" xfId="0" applyNumberFormat="1" applyFont="1" applyBorder="1"/>
    <xf numFmtId="0" fontId="40" fillId="0" borderId="26" xfId="0" applyNumberFormat="1" applyFont="1" applyBorder="1" applyAlignment="1">
      <alignment horizontal="center"/>
    </xf>
    <xf numFmtId="3" fontId="33" fillId="0" borderId="27" xfId="0" applyNumberFormat="1" applyFont="1" applyBorder="1" applyAlignment="1">
      <alignment horizontal="center"/>
    </xf>
    <xf numFmtId="0" fontId="42" fillId="0" borderId="0" xfId="0" applyFont="1" applyBorder="1"/>
    <xf numFmtId="3" fontId="33" fillId="0" borderId="0" xfId="0" applyNumberFormat="1" applyFont="1" applyBorder="1" applyAlignment="1">
      <alignment horizontal="center"/>
    </xf>
    <xf numFmtId="4" fontId="33" fillId="0" borderId="27" xfId="0" applyNumberFormat="1" applyFont="1" applyBorder="1" applyAlignment="1">
      <alignment horizontal="center"/>
    </xf>
    <xf numFmtId="4" fontId="33" fillId="0" borderId="0" xfId="0" applyNumberFormat="1" applyFont="1" applyBorder="1" applyAlignment="1">
      <alignment horizontal="center"/>
    </xf>
    <xf numFmtId="0" fontId="42" fillId="0" borderId="7" xfId="0" applyFont="1" applyBorder="1"/>
    <xf numFmtId="4" fontId="33" fillId="0" borderId="6" xfId="0" applyNumberFormat="1" applyFont="1" applyBorder="1" applyAlignment="1">
      <alignment horizontal="center"/>
    </xf>
    <xf numFmtId="0" fontId="41" fillId="0" borderId="26" xfId="0" applyFont="1" applyBorder="1"/>
    <xf numFmtId="0" fontId="46" fillId="0" borderId="0" xfId="0" applyFont="1" applyBorder="1"/>
    <xf numFmtId="0" fontId="41" fillId="0" borderId="34" xfId="0" applyFont="1" applyBorder="1"/>
    <xf numFmtId="0" fontId="41" fillId="0" borderId="16" xfId="0" applyFont="1" applyBorder="1"/>
    <xf numFmtId="0" fontId="46" fillId="0" borderId="24" xfId="0" applyFont="1" applyBorder="1"/>
    <xf numFmtId="3" fontId="33" fillId="0" borderId="23" xfId="0" applyNumberFormat="1" applyFont="1" applyBorder="1"/>
    <xf numFmtId="0" fontId="0" fillId="0" borderId="12" xfId="0" applyBorder="1" applyAlignment="1">
      <alignment wrapText="1"/>
    </xf>
    <xf numFmtId="0" fontId="45" fillId="0" borderId="0" xfId="0" applyFont="1" applyBorder="1"/>
    <xf numFmtId="1" fontId="42" fillId="0" borderId="26" xfId="0" applyNumberFormat="1" applyFont="1" applyBorder="1"/>
    <xf numFmtId="169" fontId="33" fillId="0" borderId="26" xfId="0" applyNumberFormat="1" applyFont="1" applyBorder="1"/>
    <xf numFmtId="169" fontId="33" fillId="0" borderId="27" xfId="0" applyNumberFormat="1" applyFont="1" applyBorder="1"/>
    <xf numFmtId="1" fontId="3" fillId="0" borderId="30" xfId="0" applyNumberFormat="1" applyFont="1" applyBorder="1" applyAlignment="1">
      <alignment horizontal="center"/>
    </xf>
    <xf numFmtId="3" fontId="40" fillId="0" borderId="26" xfId="0" applyNumberFormat="1" applyFont="1" applyBorder="1" applyAlignment="1">
      <alignment horizontal="center"/>
    </xf>
    <xf numFmtId="0" fontId="40" fillId="0" borderId="26" xfId="0" applyFont="1" applyBorder="1" applyAlignment="1">
      <alignment horizontal="center"/>
    </xf>
    <xf numFmtId="1" fontId="3" fillId="0" borderId="30" xfId="0" applyNumberFormat="1" applyFont="1" applyBorder="1" applyAlignment="1"/>
    <xf numFmtId="1" fontId="3" fillId="0" borderId="0" xfId="0" applyNumberFormat="1" applyFont="1" applyAlignment="1"/>
    <xf numFmtId="0" fontId="40" fillId="0" borderId="26" xfId="0" applyFont="1" applyBorder="1" applyAlignment="1"/>
    <xf numFmtId="3" fontId="33" fillId="0" borderId="27" xfId="0" applyNumberFormat="1" applyFont="1" applyBorder="1" applyAlignment="1"/>
    <xf numFmtId="3" fontId="33" fillId="0" borderId="0" xfId="0" applyNumberFormat="1" applyFont="1" applyAlignment="1"/>
    <xf numFmtId="3" fontId="40" fillId="0" borderId="26" xfId="0" applyNumberFormat="1" applyFont="1" applyBorder="1" applyAlignment="1"/>
    <xf numFmtId="3" fontId="41" fillId="0" borderId="0" xfId="0" applyNumberFormat="1" applyFont="1" applyAlignment="1"/>
    <xf numFmtId="3" fontId="33" fillId="0" borderId="0" xfId="0" applyNumberFormat="1" applyFont="1" applyBorder="1" applyAlignment="1"/>
    <xf numFmtId="3" fontId="33" fillId="0" borderId="30" xfId="0" applyNumberFormat="1" applyFont="1" applyBorder="1" applyAlignment="1"/>
    <xf numFmtId="4" fontId="33" fillId="0" borderId="27" xfId="0" applyNumberFormat="1" applyFont="1" applyBorder="1" applyAlignment="1"/>
    <xf numFmtId="0" fontId="33" fillId="0" borderId="0" xfId="0" applyFont="1" applyAlignment="1"/>
    <xf numFmtId="4" fontId="33" fillId="0" borderId="0" xfId="0" applyNumberFormat="1" applyFont="1" applyBorder="1" applyAlignment="1"/>
    <xf numFmtId="15" fontId="45" fillId="0" borderId="32" xfId="0" applyNumberFormat="1" applyFont="1" applyBorder="1" applyAlignment="1"/>
    <xf numFmtId="15" fontId="45" fillId="0" borderId="0" xfId="0" applyNumberFormat="1" applyFont="1" applyBorder="1" applyAlignment="1"/>
    <xf numFmtId="0" fontId="41" fillId="0" borderId="0" xfId="0" applyFont="1" applyBorder="1" applyAlignment="1"/>
    <xf numFmtId="0" fontId="33" fillId="0" borderId="0" xfId="0" applyFont="1" applyBorder="1" applyAlignment="1"/>
    <xf numFmtId="3" fontId="33" fillId="0" borderId="30" xfId="0" applyNumberFormat="1" applyFont="1" applyBorder="1" applyAlignment="1">
      <alignment horizontal="center"/>
    </xf>
    <xf numFmtId="0" fontId="33" fillId="0" borderId="30" xfId="0" applyNumberFormat="1" applyFont="1" applyBorder="1" applyAlignment="1">
      <alignment horizontal="center"/>
    </xf>
    <xf numFmtId="0" fontId="33" fillId="0" borderId="30" xfId="0" applyFont="1" applyBorder="1" applyAlignment="1">
      <alignment horizontal="center"/>
    </xf>
    <xf numFmtId="0" fontId="33" fillId="0" borderId="0" xfId="0" applyNumberFormat="1" applyFont="1" applyBorder="1" applyAlignment="1">
      <alignment horizontal="center"/>
    </xf>
    <xf numFmtId="0" fontId="41" fillId="0" borderId="0" xfId="0" applyFont="1" applyBorder="1" applyAlignment="1">
      <alignment horizontal="center"/>
    </xf>
    <xf numFmtId="0" fontId="33" fillId="0" borderId="0" xfId="0" applyFont="1" applyBorder="1" applyAlignment="1">
      <alignment horizontal="center"/>
    </xf>
    <xf numFmtId="0" fontId="41" fillId="0" borderId="0" xfId="0" applyFont="1" applyAlignment="1">
      <alignment horizontal="center"/>
    </xf>
    <xf numFmtId="0" fontId="33" fillId="0" borderId="0" xfId="0" applyFont="1" applyAlignment="1">
      <alignment horizontal="center"/>
    </xf>
    <xf numFmtId="0" fontId="40" fillId="0" borderId="5" xfId="0" applyFont="1" applyBorder="1" applyAlignment="1">
      <alignment horizontal="center"/>
    </xf>
    <xf numFmtId="0" fontId="40" fillId="0" borderId="35" xfId="0" applyFont="1" applyBorder="1" applyAlignment="1">
      <alignment horizontal="center"/>
    </xf>
    <xf numFmtId="3" fontId="33" fillId="0" borderId="26" xfId="0" applyNumberFormat="1" applyFont="1" applyBorder="1" applyAlignment="1">
      <alignment horizontal="center"/>
    </xf>
    <xf numFmtId="0" fontId="0" fillId="0" borderId="0" xfId="0" applyAlignment="1">
      <alignment horizontal="center" wrapText="1"/>
    </xf>
    <xf numFmtId="0" fontId="33" fillId="0" borderId="0" xfId="0" applyNumberFormat="1" applyFont="1" applyAlignment="1">
      <alignment horizontal="center"/>
    </xf>
    <xf numFmtId="0" fontId="42" fillId="0" borderId="26" xfId="0" applyFont="1" applyBorder="1" applyAlignment="1">
      <alignment horizontal="center"/>
    </xf>
    <xf numFmtId="3" fontId="33" fillId="0" borderId="0" xfId="0" applyNumberFormat="1" applyFont="1" applyAlignment="1">
      <alignment horizontal="center"/>
    </xf>
    <xf numFmtId="3" fontId="41" fillId="0" borderId="0" xfId="0" applyNumberFormat="1" applyFont="1" applyAlignment="1">
      <alignment horizontal="center"/>
    </xf>
    <xf numFmtId="3" fontId="41" fillId="0" borderId="0" xfId="0" applyNumberFormat="1" applyFont="1" applyBorder="1" applyAlignment="1">
      <alignment horizontal="center"/>
    </xf>
    <xf numFmtId="169" fontId="33" fillId="0" borderId="28" xfId="0" applyNumberFormat="1" applyFont="1" applyBorder="1"/>
    <xf numFmtId="0" fontId="33" fillId="0" borderId="33" xfId="0" applyFont="1" applyFill="1" applyBorder="1"/>
    <xf numFmtId="0" fontId="33" fillId="0" borderId="27" xfId="0" applyFont="1" applyFill="1" applyBorder="1"/>
    <xf numFmtId="0" fontId="12" fillId="0" borderId="0" xfId="0" applyFont="1" applyBorder="1" applyAlignment="1">
      <alignment vertical="top" wrapText="1"/>
    </xf>
    <xf numFmtId="1" fontId="40" fillId="0" borderId="36" xfId="0" applyNumberFormat="1" applyFont="1" applyBorder="1"/>
    <xf numFmtId="1" fontId="3" fillId="0" borderId="26" xfId="0" applyNumberFormat="1" applyFont="1" applyBorder="1" applyAlignment="1">
      <alignment horizontal="center"/>
    </xf>
    <xf numFmtId="0" fontId="33" fillId="0" borderId="26" xfId="0" applyNumberFormat="1" applyFont="1" applyBorder="1" applyAlignment="1">
      <alignment horizontal="center"/>
    </xf>
    <xf numFmtId="169" fontId="33" fillId="0" borderId="36" xfId="0" applyNumberFormat="1" applyFont="1" applyBorder="1"/>
    <xf numFmtId="1" fontId="5" fillId="0" borderId="26" xfId="0" applyNumberFormat="1" applyFont="1" applyBorder="1"/>
    <xf numFmtId="0" fontId="33" fillId="0" borderId="17" xfId="0" applyFont="1" applyBorder="1"/>
    <xf numFmtId="0" fontId="33" fillId="0" borderId="17" xfId="0" applyFont="1" applyFill="1" applyBorder="1"/>
    <xf numFmtId="0" fontId="33" fillId="0" borderId="18" xfId="0" applyFont="1" applyFill="1" applyBorder="1"/>
    <xf numFmtId="0" fontId="49" fillId="0" borderId="26" xfId="0" applyFont="1" applyBorder="1"/>
    <xf numFmtId="169" fontId="33" fillId="0" borderId="15" xfId="0" applyNumberFormat="1" applyFont="1" applyBorder="1"/>
    <xf numFmtId="1" fontId="33" fillId="0" borderId="17" xfId="0" applyNumberFormat="1" applyFont="1" applyBorder="1"/>
    <xf numFmtId="0" fontId="33" fillId="0" borderId="26" xfId="0" applyFont="1" applyBorder="1" applyAlignment="1">
      <alignment horizontal="center"/>
    </xf>
    <xf numFmtId="0" fontId="42" fillId="0" borderId="12" xfId="0" applyFont="1" applyBorder="1"/>
    <xf numFmtId="0" fontId="54" fillId="0" borderId="0" xfId="0" applyFont="1" applyBorder="1"/>
    <xf numFmtId="165" fontId="54" fillId="0" borderId="0" xfId="0" applyNumberFormat="1" applyFont="1" applyBorder="1"/>
    <xf numFmtId="1" fontId="29" fillId="0" borderId="0" xfId="0" applyNumberFormat="1" applyFont="1" applyBorder="1"/>
    <xf numFmtId="0" fontId="54" fillId="0" borderId="0" xfId="0" applyFont="1" applyFill="1" applyBorder="1"/>
    <xf numFmtId="2" fontId="54" fillId="0" borderId="0" xfId="0" applyNumberFormat="1" applyFont="1" applyBorder="1"/>
    <xf numFmtId="0" fontId="56" fillId="0" borderId="0" xfId="0" applyFont="1" applyBorder="1"/>
    <xf numFmtId="0" fontId="54" fillId="0" borderId="30" xfId="0" applyFont="1" applyBorder="1"/>
    <xf numFmtId="0" fontId="54" fillId="0" borderId="30" xfId="0" applyFont="1" applyBorder="1" applyAlignment="1">
      <alignment horizontal="center"/>
    </xf>
    <xf numFmtId="0" fontId="33" fillId="0" borderId="30" xfId="0" applyNumberFormat="1" applyFont="1" applyBorder="1"/>
    <xf numFmtId="0" fontId="33" fillId="0" borderId="30" xfId="0" applyFont="1" applyBorder="1"/>
    <xf numFmtId="0" fontId="12" fillId="0" borderId="26" xfId="0" applyFont="1" applyBorder="1"/>
    <xf numFmtId="1" fontId="40" fillId="0" borderId="16" xfId="0" applyNumberFormat="1" applyFont="1" applyBorder="1"/>
    <xf numFmtId="1" fontId="33" fillId="0" borderId="23" xfId="0" applyNumberFormat="1" applyFont="1" applyBorder="1"/>
    <xf numFmtId="0" fontId="11" fillId="0" borderId="26" xfId="0" applyFont="1" applyBorder="1"/>
    <xf numFmtId="0" fontId="40" fillId="0" borderId="16" xfId="0" applyFont="1" applyBorder="1" applyAlignment="1">
      <alignment horizontal="center"/>
    </xf>
    <xf numFmtId="0" fontId="40" fillId="0" borderId="0" xfId="0" applyFont="1" applyBorder="1" applyAlignment="1">
      <alignment horizontal="center"/>
    </xf>
    <xf numFmtId="3" fontId="33" fillId="0" borderId="23" xfId="0" applyNumberFormat="1" applyFont="1" applyBorder="1" applyAlignment="1">
      <alignment horizontal="center"/>
    </xf>
    <xf numFmtId="0" fontId="42" fillId="0" borderId="31" xfId="0" applyFont="1" applyBorder="1" applyAlignment="1">
      <alignment horizontal="center"/>
    </xf>
    <xf numFmtId="0" fontId="42" fillId="0" borderId="32" xfId="0" applyFont="1" applyBorder="1" applyAlignment="1">
      <alignment horizontal="center"/>
    </xf>
    <xf numFmtId="0" fontId="40" fillId="0" borderId="15" xfId="0" applyFont="1" applyBorder="1" applyAlignment="1">
      <alignment horizontal="center"/>
    </xf>
    <xf numFmtId="171" fontId="33" fillId="0" borderId="18" xfId="0" applyNumberFormat="1" applyFont="1" applyBorder="1" applyAlignment="1">
      <alignment horizontal="center"/>
    </xf>
    <xf numFmtId="171" fontId="33" fillId="0" borderId="27" xfId="0" applyNumberFormat="1" applyFont="1" applyBorder="1" applyAlignment="1">
      <alignment horizontal="center"/>
    </xf>
    <xf numFmtId="171" fontId="33" fillId="0" borderId="23" xfId="0" applyNumberFormat="1" applyFont="1" applyBorder="1" applyAlignment="1">
      <alignment horizontal="center"/>
    </xf>
    <xf numFmtId="171" fontId="33" fillId="0" borderId="0" xfId="0" applyNumberFormat="1" applyFont="1" applyBorder="1" applyAlignment="1">
      <alignment horizontal="center"/>
    </xf>
    <xf numFmtId="3" fontId="40" fillId="0" borderId="0" xfId="0" applyNumberFormat="1" applyFont="1" applyBorder="1" applyAlignment="1">
      <alignment horizontal="center"/>
    </xf>
    <xf numFmtId="3" fontId="42" fillId="0" borderId="30" xfId="0" applyNumberFormat="1" applyFont="1" applyBorder="1" applyAlignment="1">
      <alignment horizontal="center"/>
    </xf>
    <xf numFmtId="14" fontId="44" fillId="0" borderId="26" xfId="0" applyNumberFormat="1" applyFont="1" applyBorder="1"/>
    <xf numFmtId="3" fontId="40" fillId="0" borderId="15" xfId="0" applyNumberFormat="1" applyFont="1" applyBorder="1" applyAlignment="1">
      <alignment horizontal="center"/>
    </xf>
    <xf numFmtId="3" fontId="40" fillId="0" borderId="16" xfId="0" applyNumberFormat="1" applyFont="1" applyBorder="1" applyAlignment="1">
      <alignment horizontal="center"/>
    </xf>
    <xf numFmtId="3" fontId="33" fillId="0" borderId="18" xfId="0" applyNumberFormat="1" applyFont="1" applyBorder="1" applyAlignment="1">
      <alignment horizontal="center"/>
    </xf>
    <xf numFmtId="14" fontId="42" fillId="0" borderId="26" xfId="0" applyNumberFormat="1" applyFont="1" applyBorder="1"/>
    <xf numFmtId="14" fontId="43" fillId="0" borderId="26" xfId="0" applyNumberFormat="1" applyFont="1" applyBorder="1"/>
    <xf numFmtId="1" fontId="33" fillId="0" borderId="18" xfId="0" applyNumberFormat="1" applyFont="1" applyBorder="1"/>
    <xf numFmtId="3" fontId="40" fillId="0" borderId="5" xfId="0" applyNumberFormat="1" applyFont="1" applyBorder="1" applyAlignment="1">
      <alignment horizontal="center"/>
    </xf>
    <xf numFmtId="1" fontId="33" fillId="11" borderId="33" xfId="0" applyNumberFormat="1" applyFont="1" applyFill="1" applyBorder="1"/>
    <xf numFmtId="1" fontId="33" fillId="11" borderId="27" xfId="0" applyNumberFormat="1" applyFont="1" applyFill="1" applyBorder="1"/>
    <xf numFmtId="1" fontId="12" fillId="11" borderId="33" xfId="0" applyNumberFormat="1" applyFont="1" applyFill="1" applyBorder="1"/>
    <xf numFmtId="1" fontId="11" fillId="11" borderId="33" xfId="0" applyNumberFormat="1" applyFont="1" applyFill="1" applyBorder="1"/>
    <xf numFmtId="1" fontId="11" fillId="11" borderId="27" xfId="0" applyNumberFormat="1" applyFont="1" applyFill="1" applyBorder="1"/>
    <xf numFmtId="1" fontId="3" fillId="0" borderId="26" xfId="0" applyNumberFormat="1" applyFont="1" applyBorder="1"/>
    <xf numFmtId="0" fontId="3" fillId="11" borderId="0" xfId="0" applyFont="1" applyFill="1"/>
    <xf numFmtId="1" fontId="3" fillId="11" borderId="0" xfId="0" applyNumberFormat="1" applyFont="1" applyFill="1"/>
    <xf numFmtId="15" fontId="3" fillId="11" borderId="0" xfId="0" applyNumberFormat="1" applyFont="1" applyFill="1"/>
    <xf numFmtId="1" fontId="0" fillId="11" borderId="0" xfId="0" applyNumberFormat="1" applyFill="1"/>
    <xf numFmtId="1" fontId="11" fillId="11" borderId="30" xfId="0" applyNumberFormat="1" applyFont="1" applyFill="1" applyBorder="1"/>
    <xf numFmtId="0" fontId="37" fillId="11" borderId="30" xfId="0" applyFont="1" applyFill="1" applyBorder="1"/>
    <xf numFmtId="0" fontId="10" fillId="0" borderId="0" xfId="0" applyFont="1" applyAlignment="1">
      <alignment horizontal="left" wrapText="1"/>
    </xf>
    <xf numFmtId="0" fontId="0" fillId="0" borderId="12"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33" fillId="0" borderId="23" xfId="0" applyFont="1" applyBorder="1"/>
    <xf numFmtId="1" fontId="41" fillId="0" borderId="16" xfId="0" applyNumberFormat="1" applyFont="1" applyBorder="1"/>
    <xf numFmtId="1" fontId="5" fillId="0" borderId="32" xfId="0" applyNumberFormat="1" applyFont="1" applyBorder="1"/>
    <xf numFmtId="0" fontId="3" fillId="3" borderId="0" xfId="0" applyFont="1" applyFill="1" applyAlignment="1">
      <alignment wrapText="1"/>
    </xf>
    <xf numFmtId="0" fontId="3" fillId="3" borderId="0" xfId="0" applyFont="1" applyFill="1"/>
    <xf numFmtId="0" fontId="41" fillId="3" borderId="0" xfId="0" applyFont="1" applyFill="1"/>
    <xf numFmtId="0" fontId="11" fillId="3" borderId="0" xfId="0" applyFont="1" applyFill="1"/>
    <xf numFmtId="0" fontId="33" fillId="3" borderId="0" xfId="0" applyFont="1" applyFill="1"/>
    <xf numFmtId="0" fontId="35" fillId="3" borderId="0" xfId="0" applyFont="1" applyFill="1"/>
    <xf numFmtId="0" fontId="64" fillId="3" borderId="0" xfId="0" applyFont="1" applyFill="1" applyBorder="1" applyAlignment="1"/>
    <xf numFmtId="0" fontId="3" fillId="3" borderId="0" xfId="0" applyFont="1" applyFill="1" applyBorder="1" applyAlignment="1"/>
    <xf numFmtId="0" fontId="35" fillId="0" borderId="0" xfId="0" applyFont="1" applyBorder="1" applyAlignment="1">
      <alignment wrapText="1"/>
    </xf>
    <xf numFmtId="0" fontId="35" fillId="0" borderId="0" xfId="0" applyFont="1" applyAlignment="1">
      <alignment wrapText="1"/>
    </xf>
    <xf numFmtId="0" fontId="41" fillId="3" borderId="0" xfId="0" applyFont="1" applyFill="1" applyBorder="1" applyAlignment="1">
      <alignment horizontal="center"/>
    </xf>
    <xf numFmtId="0" fontId="41" fillId="3" borderId="0" xfId="0" applyFont="1" applyFill="1" applyAlignment="1">
      <alignment horizontal="center"/>
    </xf>
    <xf numFmtId="0" fontId="33" fillId="3" borderId="0" xfId="0" applyFont="1" applyFill="1" applyAlignment="1">
      <alignment horizontal="center"/>
    </xf>
    <xf numFmtId="0" fontId="33" fillId="3" borderId="0" xfId="0" applyFont="1" applyFill="1" applyBorder="1" applyAlignment="1">
      <alignment wrapText="1"/>
    </xf>
    <xf numFmtId="0" fontId="33" fillId="3" borderId="0" xfId="0" applyNumberFormat="1" applyFont="1" applyFill="1" applyBorder="1"/>
    <xf numFmtId="0" fontId="33" fillId="3" borderId="0" xfId="0" applyNumberFormat="1" applyFont="1" applyFill="1"/>
    <xf numFmtId="0" fontId="18" fillId="3" borderId="0" xfId="0" applyFont="1" applyFill="1"/>
    <xf numFmtId="0" fontId="3" fillId="3" borderId="0" xfId="0" applyNumberFormat="1" applyFont="1" applyFill="1"/>
    <xf numFmtId="0" fontId="3" fillId="3" borderId="0" xfId="0" applyFont="1" applyFill="1" applyBorder="1"/>
    <xf numFmtId="0" fontId="33" fillId="3" borderId="17" xfId="0" applyFont="1" applyFill="1" applyBorder="1"/>
    <xf numFmtId="0" fontId="33" fillId="3" borderId="0" xfId="0" applyFont="1" applyFill="1" applyBorder="1"/>
    <xf numFmtId="2" fontId="0" fillId="3" borderId="12"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20"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10" fillId="0" borderId="0" xfId="0" quotePrefix="1" applyFont="1" applyBorder="1" applyAlignment="1">
      <alignment horizontal="left" vertical="top" wrapText="1"/>
    </xf>
    <xf numFmtId="0" fontId="10" fillId="0" borderId="0" xfId="0" applyFont="1" applyBorder="1" applyAlignment="1">
      <alignment horizontal="left" vertical="top" wrapText="1"/>
    </xf>
    <xf numFmtId="0" fontId="39" fillId="0" borderId="2" xfId="0" applyFont="1" applyBorder="1"/>
    <xf numFmtId="0" fontId="4" fillId="0" borderId="38" xfId="0" applyFont="1" applyBorder="1"/>
    <xf numFmtId="0" fontId="13" fillId="0" borderId="0" xfId="0" applyFont="1" applyBorder="1"/>
    <xf numFmtId="0" fontId="0" fillId="0" borderId="4" xfId="0" applyFill="1" applyBorder="1"/>
    <xf numFmtId="170" fontId="0" fillId="0" borderId="0" xfId="0" applyNumberFormat="1"/>
    <xf numFmtId="0" fontId="66" fillId="0" borderId="0" xfId="6" applyBorder="1"/>
    <xf numFmtId="0" fontId="66" fillId="0" borderId="0" xfId="6" applyFont="1" applyBorder="1"/>
    <xf numFmtId="0" fontId="23" fillId="0" borderId="0" xfId="0" applyNumberFormat="1" applyFont="1" applyBorder="1"/>
    <xf numFmtId="0" fontId="23" fillId="0" borderId="2" xfId="0" applyNumberFormat="1" applyFont="1" applyFill="1" applyBorder="1" applyProtection="1">
      <protection locked="0"/>
    </xf>
    <xf numFmtId="0" fontId="67" fillId="0" borderId="2" xfId="0" applyNumberFormat="1" applyFont="1" applyFill="1" applyBorder="1" applyProtection="1">
      <protection locked="0"/>
    </xf>
    <xf numFmtId="0" fontId="23" fillId="0" borderId="2" xfId="0" applyFont="1" applyFill="1" applyBorder="1"/>
    <xf numFmtId="0" fontId="23" fillId="0" borderId="0" xfId="0" applyFont="1" applyFill="1" applyBorder="1"/>
    <xf numFmtId="0" fontId="23" fillId="0" borderId="24" xfId="0" applyFont="1" applyFill="1" applyBorder="1"/>
    <xf numFmtId="2" fontId="0" fillId="12" borderId="0" xfId="0" applyNumberFormat="1" applyFill="1"/>
    <xf numFmtId="0" fontId="23" fillId="7" borderId="0" xfId="0" applyNumberFormat="1" applyFont="1" applyFill="1" applyProtection="1">
      <protection locked="0"/>
    </xf>
    <xf numFmtId="0" fontId="10" fillId="7" borderId="0" xfId="0" applyNumberFormat="1" applyFont="1" applyFill="1"/>
    <xf numFmtId="169" fontId="66" fillId="0" borderId="0" xfId="6" applyNumberFormat="1" applyBorder="1"/>
    <xf numFmtId="0" fontId="0" fillId="12" borderId="0" xfId="0" applyFill="1"/>
    <xf numFmtId="0" fontId="39" fillId="0" borderId="0" xfId="0" applyFont="1" applyBorder="1"/>
    <xf numFmtId="0" fontId="39" fillId="0" borderId="0" xfId="0" applyFont="1" applyFill="1" applyBorder="1"/>
    <xf numFmtId="165" fontId="23" fillId="0" borderId="0" xfId="0" applyNumberFormat="1" applyFont="1" applyFill="1" applyBorder="1"/>
    <xf numFmtId="0" fontId="5" fillId="0" borderId="14" xfId="0" applyFont="1" applyBorder="1" applyAlignment="1">
      <alignment horizontal="left"/>
    </xf>
    <xf numFmtId="0" fontId="5" fillId="0" borderId="30" xfId="0" applyFont="1" applyBorder="1" applyAlignment="1">
      <alignment horizontal="left" wrapText="1"/>
    </xf>
    <xf numFmtId="0" fontId="0" fillId="0" borderId="30" xfId="0" applyBorder="1"/>
    <xf numFmtId="3" fontId="3" fillId="0" borderId="0" xfId="0" applyNumberFormat="1" applyFont="1" applyBorder="1" applyAlignment="1">
      <alignment horizontal="center"/>
    </xf>
    <xf numFmtId="0" fontId="11" fillId="0" borderId="0" xfId="0" applyFont="1" applyBorder="1" applyAlignment="1">
      <alignment horizontal="center"/>
    </xf>
    <xf numFmtId="0" fontId="0" fillId="12" borderId="0" xfId="0" applyFill="1" applyBorder="1"/>
    <xf numFmtId="2" fontId="0" fillId="12" borderId="0" xfId="0" applyNumberFormat="1" applyFill="1" applyBorder="1"/>
    <xf numFmtId="0" fontId="3" fillId="0" borderId="0" xfId="0" applyFont="1" applyFill="1" applyProtection="1">
      <protection locked="0"/>
    </xf>
    <xf numFmtId="3" fontId="0" fillId="7" borderId="0" xfId="0" applyNumberFormat="1" applyFill="1"/>
    <xf numFmtId="0" fontId="73" fillId="0" borderId="0" xfId="7" applyBorder="1"/>
    <xf numFmtId="173" fontId="0" fillId="0" borderId="0" xfId="0" applyNumberFormat="1" applyFill="1"/>
    <xf numFmtId="3" fontId="74" fillId="0" borderId="0" xfId="0" applyNumberFormat="1" applyFont="1"/>
    <xf numFmtId="1" fontId="73" fillId="0" borderId="0" xfId="7" applyNumberFormat="1" applyBorder="1"/>
    <xf numFmtId="15" fontId="73" fillId="0" borderId="0" xfId="7" applyNumberFormat="1" applyBorder="1"/>
    <xf numFmtId="2" fontId="73" fillId="0" borderId="0" xfId="7" applyNumberFormat="1" applyBorder="1"/>
    <xf numFmtId="0" fontId="4" fillId="0" borderId="0" xfId="0" applyFont="1" applyFill="1"/>
    <xf numFmtId="20" fontId="0" fillId="0" borderId="0" xfId="0" applyNumberFormat="1" applyFill="1"/>
    <xf numFmtId="0" fontId="6" fillId="0" borderId="2" xfId="0" applyFont="1" applyFill="1" applyBorder="1"/>
    <xf numFmtId="0" fontId="6" fillId="0" borderId="10" xfId="0" applyFont="1" applyFill="1" applyBorder="1"/>
    <xf numFmtId="0" fontId="6" fillId="0" borderId="11" xfId="0" applyFont="1" applyFill="1" applyBorder="1"/>
    <xf numFmtId="0" fontId="6" fillId="0" borderId="5" xfId="0" applyFont="1" applyFill="1" applyBorder="1"/>
    <xf numFmtId="0" fontId="6" fillId="0" borderId="7" xfId="0" applyFont="1" applyFill="1" applyBorder="1"/>
    <xf numFmtId="0" fontId="6" fillId="0" borderId="12" xfId="0" applyFont="1" applyFill="1" applyBorder="1"/>
    <xf numFmtId="0" fontId="6" fillId="0" borderId="6" xfId="0" applyFont="1" applyFill="1" applyBorder="1"/>
    <xf numFmtId="0" fontId="6" fillId="0" borderId="3" xfId="0" applyFont="1" applyFill="1" applyBorder="1"/>
    <xf numFmtId="0" fontId="6" fillId="0" borderId="19" xfId="0" applyFont="1" applyFill="1" applyBorder="1"/>
    <xf numFmtId="0" fontId="6" fillId="0" borderId="13" xfId="0" applyFont="1" applyFill="1" applyBorder="1"/>
    <xf numFmtId="0" fontId="6" fillId="0" borderId="8" xfId="0" applyFont="1" applyFill="1" applyBorder="1"/>
    <xf numFmtId="0" fontId="0" fillId="0" borderId="2" xfId="0" applyFill="1" applyBorder="1"/>
    <xf numFmtId="0" fontId="0" fillId="0" borderId="10" xfId="0" applyFill="1" applyBorder="1"/>
    <xf numFmtId="0" fontId="0" fillId="0" borderId="3" xfId="0" applyFill="1" applyBorder="1"/>
    <xf numFmtId="0" fontId="0" fillId="0" borderId="4" xfId="0" applyFill="1" applyBorder="1" applyAlignment="1">
      <alignment horizontal="left"/>
    </xf>
    <xf numFmtId="0" fontId="0" fillId="0" borderId="20" xfId="0" applyFill="1" applyBorder="1" applyAlignment="1">
      <alignment horizontal="right"/>
    </xf>
    <xf numFmtId="0" fontId="0" fillId="0" borderId="7" xfId="0" applyFill="1" applyBorder="1"/>
    <xf numFmtId="0" fontId="0" fillId="0" borderId="20" xfId="0" applyFill="1" applyBorder="1"/>
    <xf numFmtId="0" fontId="0" fillId="0" borderId="21" xfId="0" applyFill="1" applyBorder="1"/>
    <xf numFmtId="0" fontId="3" fillId="0" borderId="20" xfId="0" applyFont="1" applyFill="1" applyBorder="1"/>
    <xf numFmtId="0" fontId="0" fillId="0" borderId="14" xfId="0" applyFill="1" applyBorder="1"/>
    <xf numFmtId="0" fontId="0" fillId="0" borderId="20" xfId="0" applyFill="1" applyBorder="1" applyAlignment="1">
      <alignment horizontal="right" vertical="center"/>
    </xf>
    <xf numFmtId="0" fontId="0" fillId="0" borderId="10" xfId="0" applyFill="1" applyBorder="1" applyAlignment="1">
      <alignment horizontal="right" vertical="center"/>
    </xf>
    <xf numFmtId="0" fontId="0" fillId="0" borderId="20" xfId="0" applyFill="1" applyBorder="1" applyAlignment="1">
      <alignment horizontal="right" vertical="center" wrapText="1"/>
    </xf>
    <xf numFmtId="0" fontId="0" fillId="0" borderId="20" xfId="0" applyFill="1" applyBorder="1" applyAlignment="1">
      <alignment vertical="center"/>
    </xf>
    <xf numFmtId="0" fontId="0" fillId="0" borderId="20" xfId="0" applyFill="1" applyBorder="1" applyAlignment="1">
      <alignment horizontal="left"/>
    </xf>
    <xf numFmtId="0" fontId="0" fillId="0" borderId="2" xfId="0" applyFill="1" applyBorder="1" applyAlignment="1">
      <alignment horizontal="left" wrapText="1"/>
    </xf>
    <xf numFmtId="0" fontId="15" fillId="0" borderId="0" xfId="0" applyFont="1" applyFill="1"/>
    <xf numFmtId="0" fontId="13" fillId="0" borderId="0" xfId="0" applyFont="1" applyFill="1"/>
    <xf numFmtId="0" fontId="3" fillId="0" borderId="4" xfId="0" applyFont="1" applyFill="1" applyBorder="1" applyAlignment="1">
      <alignment wrapText="1"/>
    </xf>
    <xf numFmtId="0" fontId="3" fillId="0" borderId="4" xfId="0" applyFont="1" applyFill="1" applyBorder="1" applyAlignment="1">
      <alignment horizontal="right"/>
    </xf>
    <xf numFmtId="0" fontId="2" fillId="0" borderId="0" xfId="0" applyFont="1" applyFill="1"/>
    <xf numFmtId="0" fontId="3" fillId="0" borderId="4" xfId="0" applyFont="1" applyFill="1" applyBorder="1" applyAlignment="1">
      <alignment vertical="top" wrapText="1"/>
    </xf>
    <xf numFmtId="0" fontId="19" fillId="0" borderId="3" xfId="0" applyFont="1" applyFill="1" applyBorder="1" applyAlignment="1">
      <alignment wrapText="1"/>
    </xf>
    <xf numFmtId="0" fontId="3" fillId="0" borderId="6" xfId="0" applyFont="1" applyFill="1" applyBorder="1" applyAlignment="1">
      <alignment horizontal="center" wrapText="1"/>
    </xf>
    <xf numFmtId="0" fontId="11" fillId="0" borderId="12" xfId="0" applyFont="1" applyFill="1" applyBorder="1" applyAlignment="1">
      <alignment vertical="top" wrapText="1"/>
    </xf>
    <xf numFmtId="0" fontId="2" fillId="0" borderId="2" xfId="0" applyFont="1" applyFill="1" applyBorder="1"/>
    <xf numFmtId="0" fontId="2" fillId="0" borderId="5" xfId="0" applyFont="1" applyFill="1" applyBorder="1"/>
    <xf numFmtId="0" fontId="11" fillId="0" borderId="19" xfId="0" applyFont="1" applyFill="1" applyBorder="1" applyAlignment="1">
      <alignment vertical="top" wrapText="1"/>
    </xf>
    <xf numFmtId="168" fontId="11" fillId="0" borderId="3" xfId="0" applyNumberFormat="1" applyFont="1" applyFill="1" applyBorder="1" applyAlignment="1" applyProtection="1">
      <alignment horizontal="center" wrapText="1"/>
      <protection locked="0"/>
    </xf>
    <xf numFmtId="168" fontId="11" fillId="0" borderId="8" xfId="0" applyNumberFormat="1" applyFont="1" applyFill="1" applyBorder="1" applyAlignment="1" applyProtection="1">
      <alignment horizontal="center" wrapText="1"/>
      <protection locked="0"/>
    </xf>
    <xf numFmtId="168" fontId="2" fillId="0" borderId="7" xfId="0" applyNumberFormat="1" applyFont="1" applyFill="1" applyBorder="1"/>
    <xf numFmtId="168" fontId="2" fillId="0" borderId="2" xfId="0" applyNumberFormat="1" applyFont="1" applyFill="1" applyBorder="1"/>
    <xf numFmtId="0" fontId="0" fillId="13" borderId="0" xfId="0" applyFill="1"/>
    <xf numFmtId="0" fontId="0" fillId="13" borderId="0" xfId="0" applyFill="1" applyAlignment="1">
      <alignment horizontal="center"/>
    </xf>
    <xf numFmtId="15" fontId="0" fillId="13" borderId="0" xfId="0" applyNumberFormat="1" applyFill="1"/>
    <xf numFmtId="0" fontId="11" fillId="13" borderId="0" xfId="0" applyFont="1" applyFill="1" applyAlignment="1">
      <alignment horizontal="center"/>
    </xf>
    <xf numFmtId="0" fontId="16" fillId="13" borderId="0" xfId="0" applyFont="1" applyFill="1"/>
    <xf numFmtId="164" fontId="0" fillId="13" borderId="0" xfId="0" applyNumberFormat="1" applyFill="1"/>
    <xf numFmtId="3" fontId="0" fillId="12" borderId="0" xfId="0" applyNumberFormat="1" applyFill="1" applyBorder="1"/>
    <xf numFmtId="0" fontId="0" fillId="12" borderId="0" xfId="0" quotePrefix="1" applyNumberFormat="1" applyFill="1" applyProtection="1">
      <protection locked="0"/>
    </xf>
    <xf numFmtId="0" fontId="73" fillId="12" borderId="0" xfId="7" applyFill="1" applyBorder="1"/>
    <xf numFmtId="169" fontId="73" fillId="0" borderId="0" xfId="7" applyNumberFormat="1" applyBorder="1"/>
    <xf numFmtId="0" fontId="0" fillId="0" borderId="11" xfId="0" applyBorder="1" applyAlignment="1">
      <alignment horizontal="center"/>
    </xf>
    <xf numFmtId="0" fontId="0" fillId="0" borderId="12" xfId="0" applyBorder="1" applyAlignment="1">
      <alignment horizontal="left" wrapText="1"/>
    </xf>
    <xf numFmtId="15" fontId="0" fillId="0" borderId="12" xfId="0" applyNumberFormat="1" applyBorder="1" applyAlignment="1">
      <alignment horizontal="center"/>
    </xf>
    <xf numFmtId="15" fontId="0" fillId="0" borderId="6" xfId="0" applyNumberFormat="1" applyBorder="1" applyAlignment="1">
      <alignment horizontal="center"/>
    </xf>
    <xf numFmtId="2" fontId="33" fillId="0" borderId="0" xfId="0" applyNumberFormat="1" applyFont="1" applyFill="1" applyBorder="1"/>
    <xf numFmtId="3" fontId="24" fillId="13" borderId="0" xfId="0" applyNumberFormat="1" applyFont="1" applyFill="1" applyAlignment="1">
      <alignment horizontal="center"/>
    </xf>
    <xf numFmtId="0" fontId="11" fillId="13" borderId="9" xfId="0" applyNumberFormat="1" applyFont="1" applyFill="1" applyBorder="1" applyAlignment="1" applyProtection="1">
      <alignment horizontal="center" wrapText="1"/>
      <protection locked="0"/>
    </xf>
    <xf numFmtId="1" fontId="0" fillId="12" borderId="0" xfId="0" applyNumberFormat="1" applyFill="1"/>
    <xf numFmtId="0" fontId="3" fillId="0" borderId="0" xfId="0" applyFont="1" applyBorder="1" applyAlignment="1">
      <alignment wrapText="1"/>
    </xf>
    <xf numFmtId="2" fontId="0" fillId="0" borderId="12" xfId="0" applyNumberFormat="1" applyBorder="1" applyAlignment="1">
      <alignment horizontal="center"/>
    </xf>
    <xf numFmtId="2" fontId="0" fillId="0" borderId="6" xfId="0" applyNumberFormat="1" applyBorder="1" applyAlignment="1">
      <alignment horizontal="center"/>
    </xf>
    <xf numFmtId="2" fontId="27" fillId="7" borderId="12" xfId="0" applyNumberFormat="1" applyFont="1" applyFill="1" applyBorder="1" applyAlignment="1" applyProtection="1">
      <alignment horizontal="center" vertical="center"/>
      <protection locked="0"/>
    </xf>
    <xf numFmtId="2" fontId="27" fillId="7" borderId="6" xfId="0" applyNumberFormat="1" applyFont="1" applyFill="1" applyBorder="1" applyAlignment="1" applyProtection="1">
      <alignment horizontal="center" vertical="center"/>
      <protection locked="0"/>
    </xf>
    <xf numFmtId="2" fontId="27" fillId="7" borderId="20" xfId="0" applyNumberFormat="1" applyFont="1" applyFill="1" applyBorder="1" applyAlignment="1" applyProtection="1">
      <alignment horizontal="center" vertical="center"/>
      <protection locked="0"/>
    </xf>
    <xf numFmtId="2" fontId="27" fillId="7" borderId="14" xfId="0" applyNumberFormat="1" applyFont="1" applyFill="1" applyBorder="1" applyAlignment="1" applyProtection="1">
      <alignment horizontal="center" vertical="center"/>
      <protection locked="0"/>
    </xf>
    <xf numFmtId="6" fontId="75" fillId="0" borderId="23" xfId="0" applyNumberFormat="1" applyFont="1" applyBorder="1" applyAlignment="1">
      <alignment vertical="center"/>
    </xf>
    <xf numFmtId="6" fontId="75" fillId="0" borderId="27" xfId="0" applyNumberFormat="1" applyFont="1" applyBorder="1" applyAlignment="1">
      <alignment horizontal="center" vertical="center"/>
    </xf>
    <xf numFmtId="6" fontId="75" fillId="0" borderId="23" xfId="0" applyNumberFormat="1" applyFont="1" applyBorder="1" applyAlignment="1">
      <alignment horizontal="center" vertical="center"/>
    </xf>
    <xf numFmtId="15" fontId="3" fillId="0" borderId="25" xfId="0" applyNumberFormat="1" applyFont="1" applyBorder="1" applyAlignment="1">
      <alignment horizontal="center" wrapText="1"/>
    </xf>
    <xf numFmtId="6" fontId="0" fillId="7" borderId="0" xfId="0" applyNumberFormat="1" applyFill="1"/>
    <xf numFmtId="169" fontId="66" fillId="0" borderId="0" xfId="6" applyNumberFormat="1" applyFill="1" applyBorder="1"/>
    <xf numFmtId="15" fontId="3" fillId="0" borderId="25" xfId="0" applyNumberFormat="1" applyFont="1" applyFill="1" applyBorder="1" applyAlignment="1">
      <alignment wrapText="1"/>
    </xf>
    <xf numFmtId="0" fontId="6" fillId="0" borderId="20" xfId="0" applyFont="1" applyBorder="1"/>
    <xf numFmtId="0" fontId="41" fillId="12" borderId="40" xfId="0" applyFont="1" applyFill="1" applyBorder="1"/>
    <xf numFmtId="0" fontId="4" fillId="0" borderId="30" xfId="0" applyFont="1" applyBorder="1"/>
    <xf numFmtId="0" fontId="10" fillId="0" borderId="7" xfId="0" applyFont="1" applyBorder="1"/>
    <xf numFmtId="0" fontId="13" fillId="0" borderId="7" xfId="0" applyFont="1" applyBorder="1" applyAlignment="1">
      <alignment horizontal="right"/>
    </xf>
    <xf numFmtId="0" fontId="4" fillId="12" borderId="41" xfId="0" applyFont="1" applyFill="1" applyBorder="1"/>
    <xf numFmtId="0" fontId="0" fillId="0" borderId="31" xfId="0" applyBorder="1"/>
    <xf numFmtId="0" fontId="0" fillId="0" borderId="32" xfId="0" applyBorder="1"/>
    <xf numFmtId="0" fontId="11" fillId="0" borderId="30" xfId="0" applyFont="1" applyBorder="1"/>
    <xf numFmtId="0" fontId="0" fillId="0" borderId="27" xfId="0" applyBorder="1"/>
    <xf numFmtId="0" fontId="11" fillId="0" borderId="42" xfId="0" applyFont="1" applyBorder="1"/>
    <xf numFmtId="0" fontId="11" fillId="0" borderId="31" xfId="0" applyFont="1" applyBorder="1" applyAlignment="1">
      <alignment horizontal="left" vertical="top" wrapText="1"/>
    </xf>
    <xf numFmtId="0" fontId="11" fillId="0" borderId="31" xfId="0" applyFont="1" applyBorder="1"/>
    <xf numFmtId="0" fontId="11" fillId="0" borderId="32" xfId="0" applyFont="1" applyBorder="1"/>
    <xf numFmtId="0" fontId="11" fillId="0" borderId="34" xfId="0" applyFont="1" applyBorder="1" applyAlignment="1">
      <alignment horizontal="left" vertical="top" wrapText="1"/>
    </xf>
    <xf numFmtId="0" fontId="23" fillId="0" borderId="0" xfId="0" applyFont="1" applyBorder="1" applyAlignment="1">
      <alignment vertical="top" wrapText="1"/>
    </xf>
    <xf numFmtId="0" fontId="11" fillId="0" borderId="26" xfId="0" applyFont="1" applyBorder="1" applyAlignment="1">
      <alignment vertical="top" wrapText="1"/>
    </xf>
    <xf numFmtId="0" fontId="11" fillId="0" borderId="27" xfId="0" applyFont="1" applyBorder="1" applyAlignment="1">
      <alignment vertical="top" wrapText="1"/>
    </xf>
    <xf numFmtId="0" fontId="11" fillId="0" borderId="30" xfId="0" applyFont="1" applyBorder="1" applyAlignment="1">
      <alignment vertical="top" wrapText="1"/>
    </xf>
    <xf numFmtId="0" fontId="11" fillId="0" borderId="30" xfId="0" applyFont="1" applyBorder="1" applyAlignment="1">
      <alignment vertical="top"/>
    </xf>
    <xf numFmtId="0" fontId="11" fillId="0" borderId="42" xfId="0" applyFont="1" applyBorder="1" applyAlignment="1">
      <alignment horizontal="left" vertical="top" wrapText="1"/>
    </xf>
    <xf numFmtId="0" fontId="11" fillId="0" borderId="32" xfId="0" applyFont="1" applyBorder="1" applyAlignment="1">
      <alignment horizontal="left" vertical="top" wrapText="1"/>
    </xf>
    <xf numFmtId="0" fontId="11" fillId="0" borderId="15" xfId="0" applyFont="1" applyBorder="1" applyAlignment="1">
      <alignment vertical="top"/>
    </xf>
    <xf numFmtId="0" fontId="11" fillId="0" borderId="34" xfId="0" applyFont="1" applyBorder="1"/>
    <xf numFmtId="0" fontId="0" fillId="0" borderId="16" xfId="0" applyBorder="1" applyAlignment="1"/>
    <xf numFmtId="0" fontId="11" fillId="0" borderId="18" xfId="0" applyFont="1" applyBorder="1" applyAlignment="1">
      <alignment vertical="top"/>
    </xf>
    <xf numFmtId="0" fontId="11" fillId="0" borderId="24" xfId="0" applyFont="1" applyBorder="1"/>
    <xf numFmtId="0" fontId="0" fillId="0" borderId="23" xfId="0" applyBorder="1" applyAlignment="1"/>
    <xf numFmtId="0" fontId="23" fillId="0" borderId="32" xfId="0" applyFont="1" applyBorder="1" applyAlignment="1">
      <alignment vertical="top" wrapText="1"/>
    </xf>
    <xf numFmtId="1" fontId="11" fillId="0" borderId="42" xfId="0" applyNumberFormat="1" applyFont="1" applyBorder="1" applyAlignment="1">
      <alignment horizontal="center" vertical="top" wrapText="1"/>
    </xf>
    <xf numFmtId="0" fontId="11" fillId="0" borderId="42" xfId="0" applyFont="1" applyBorder="1" applyAlignment="1">
      <alignment vertical="top" wrapText="1"/>
    </xf>
    <xf numFmtId="0" fontId="23" fillId="0" borderId="15" xfId="0" applyFont="1" applyBorder="1" applyAlignment="1">
      <alignment vertical="top" wrapText="1"/>
    </xf>
    <xf numFmtId="0" fontId="11" fillId="0" borderId="16" xfId="0" applyFont="1" applyBorder="1"/>
    <xf numFmtId="0" fontId="23" fillId="0" borderId="18" xfId="0" applyFont="1" applyBorder="1" applyAlignment="1">
      <alignment vertical="top" wrapText="1"/>
    </xf>
    <xf numFmtId="0" fontId="23" fillId="0" borderId="23" xfId="0" applyFont="1" applyBorder="1" applyAlignment="1">
      <alignment vertical="top" wrapText="1"/>
    </xf>
    <xf numFmtId="1" fontId="23" fillId="0" borderId="27" xfId="0" applyNumberFormat="1" applyFont="1" applyBorder="1" applyAlignment="1">
      <alignment horizontal="center" vertical="top" wrapText="1"/>
    </xf>
    <xf numFmtId="0" fontId="23" fillId="0" borderId="27" xfId="0" applyFont="1" applyBorder="1" applyAlignment="1">
      <alignment vertical="top" wrapText="1"/>
    </xf>
    <xf numFmtId="0" fontId="0" fillId="0" borderId="0" xfId="0" applyBorder="1" applyAlignment="1">
      <alignment wrapText="1"/>
    </xf>
    <xf numFmtId="0" fontId="11" fillId="0" borderId="35" xfId="0" applyFont="1" applyBorder="1" applyAlignment="1">
      <alignment vertical="top"/>
    </xf>
    <xf numFmtId="0" fontId="11" fillId="0" borderId="43" xfId="0" applyFont="1" applyBorder="1" applyAlignment="1">
      <alignment vertical="top"/>
    </xf>
    <xf numFmtId="0" fontId="11" fillId="0" borderId="22" xfId="0" applyFont="1" applyBorder="1"/>
    <xf numFmtId="0" fontId="11" fillId="0" borderId="23" xfId="0" applyFont="1" applyBorder="1"/>
    <xf numFmtId="0" fontId="11" fillId="0" borderId="13" xfId="0" applyFont="1" applyBorder="1" applyAlignment="1">
      <alignment horizontal="left" vertical="top" wrapText="1"/>
    </xf>
    <xf numFmtId="0" fontId="11" fillId="0" borderId="33" xfId="0" applyFont="1" applyBorder="1" applyAlignment="1">
      <alignment vertical="top" wrapText="1"/>
    </xf>
    <xf numFmtId="0" fontId="23" fillId="0" borderId="42" xfId="0" applyFont="1" applyBorder="1" applyAlignment="1">
      <alignment vertical="top" wrapText="1"/>
    </xf>
    <xf numFmtId="1" fontId="23" fillId="0" borderId="0" xfId="0" applyNumberFormat="1" applyFont="1" applyBorder="1" applyAlignment="1">
      <alignment horizontal="center" vertical="top" wrapText="1"/>
    </xf>
    <xf numFmtId="0" fontId="11" fillId="0" borderId="42" xfId="0" applyFont="1" applyBorder="1" applyAlignment="1">
      <alignment vertical="top"/>
    </xf>
    <xf numFmtId="0" fontId="76" fillId="0" borderId="4" xfId="0" applyFont="1" applyBorder="1"/>
    <xf numFmtId="0" fontId="38" fillId="14" borderId="15" xfId="0" applyFont="1" applyFill="1" applyBorder="1"/>
    <xf numFmtId="0" fontId="33" fillId="14" borderId="33" xfId="0" applyFont="1" applyFill="1" applyBorder="1"/>
    <xf numFmtId="169" fontId="33" fillId="14" borderId="27" xfId="0" applyNumberFormat="1" applyFont="1" applyFill="1" applyBorder="1"/>
    <xf numFmtId="3" fontId="5" fillId="0" borderId="27" xfId="0" applyNumberFormat="1" applyFont="1" applyBorder="1" applyAlignment="1">
      <alignment horizontal="center"/>
    </xf>
    <xf numFmtId="169" fontId="33" fillId="14" borderId="26" xfId="0" applyNumberFormat="1" applyFont="1" applyFill="1" applyBorder="1"/>
    <xf numFmtId="169" fontId="33" fillId="14" borderId="30" xfId="0" applyNumberFormat="1" applyFont="1" applyFill="1" applyBorder="1"/>
    <xf numFmtId="3" fontId="5" fillId="0" borderId="30" xfId="0" applyNumberFormat="1" applyFont="1" applyBorder="1" applyAlignment="1">
      <alignment horizontal="center"/>
    </xf>
    <xf numFmtId="1" fontId="40" fillId="0" borderId="30" xfId="0" applyNumberFormat="1" applyFont="1" applyBorder="1"/>
    <xf numFmtId="0" fontId="33" fillId="14" borderId="26" xfId="0" applyFont="1" applyFill="1" applyBorder="1"/>
    <xf numFmtId="0" fontId="33" fillId="14" borderId="27" xfId="0" applyFont="1" applyFill="1" applyBorder="1"/>
    <xf numFmtId="3" fontId="33" fillId="0" borderId="0" xfId="0" applyNumberFormat="1" applyFont="1" applyFill="1" applyBorder="1" applyAlignment="1">
      <alignment horizontal="center"/>
    </xf>
    <xf numFmtId="3" fontId="33" fillId="0" borderId="0" xfId="0" applyNumberFormat="1" applyFont="1" applyFill="1" applyBorder="1" applyAlignment="1">
      <alignment horizontal="left"/>
    </xf>
    <xf numFmtId="0" fontId="69" fillId="14" borderId="40" xfId="0" applyFont="1" applyFill="1" applyBorder="1"/>
    <xf numFmtId="0" fontId="3" fillId="14" borderId="4" xfId="0" applyFont="1" applyFill="1" applyBorder="1"/>
    <xf numFmtId="0" fontId="70" fillId="0" borderId="30" xfId="0" applyFont="1" applyBorder="1"/>
    <xf numFmtId="0" fontId="71" fillId="0" borderId="30" xfId="0" applyFont="1" applyBorder="1" applyAlignment="1">
      <alignment wrapText="1"/>
    </xf>
    <xf numFmtId="0" fontId="71" fillId="0" borderId="30" xfId="0" applyFont="1" applyBorder="1"/>
    <xf numFmtId="0" fontId="71" fillId="0" borderId="30" xfId="0" applyFont="1" applyFill="1" applyBorder="1"/>
    <xf numFmtId="0" fontId="3" fillId="14" borderId="30" xfId="0" applyFont="1" applyFill="1" applyBorder="1"/>
    <xf numFmtId="0" fontId="4" fillId="0" borderId="14" xfId="0" applyFont="1" applyBorder="1"/>
    <xf numFmtId="0" fontId="4" fillId="0" borderId="21" xfId="0" applyFont="1" applyFill="1" applyBorder="1"/>
    <xf numFmtId="0" fontId="4" fillId="0" borderId="13" xfId="0" applyFont="1" applyBorder="1"/>
    <xf numFmtId="0" fontId="3" fillId="12" borderId="30" xfId="0" applyFont="1" applyFill="1" applyBorder="1"/>
    <xf numFmtId="0" fontId="4" fillId="0" borderId="46" xfId="0" applyFont="1" applyBorder="1"/>
    <xf numFmtId="3" fontId="40" fillId="0" borderId="30" xfId="0" applyNumberFormat="1" applyFont="1" applyBorder="1" applyAlignment="1"/>
    <xf numFmtId="3" fontId="5" fillId="0" borderId="27" xfId="0" applyNumberFormat="1" applyFont="1" applyBorder="1" applyAlignment="1"/>
    <xf numFmtId="0" fontId="21" fillId="0" borderId="43" xfId="0" applyFont="1" applyBorder="1"/>
    <xf numFmtId="0" fontId="10" fillId="0" borderId="26" xfId="0" applyFont="1" applyBorder="1"/>
    <xf numFmtId="0" fontId="3" fillId="14" borderId="26" xfId="0" applyFont="1" applyFill="1" applyBorder="1" applyAlignment="1"/>
    <xf numFmtId="0" fontId="3" fillId="14" borderId="29" xfId="0" applyFont="1" applyFill="1" applyBorder="1" applyAlignment="1"/>
    <xf numFmtId="0" fontId="3" fillId="0" borderId="30" xfId="0" applyFont="1" applyFill="1" applyBorder="1"/>
    <xf numFmtId="0" fontId="3" fillId="14" borderId="17" xfId="0" applyFont="1" applyFill="1" applyBorder="1" applyAlignment="1"/>
    <xf numFmtId="0" fontId="3" fillId="14" borderId="28" xfId="0" applyFont="1" applyFill="1" applyBorder="1"/>
    <xf numFmtId="0" fontId="3" fillId="14" borderId="27" xfId="0" applyFont="1" applyFill="1" applyBorder="1"/>
    <xf numFmtId="0" fontId="3" fillId="14" borderId="26" xfId="0" applyFont="1" applyFill="1" applyBorder="1"/>
    <xf numFmtId="0" fontId="11" fillId="14" borderId="27" xfId="0" applyFont="1" applyFill="1" applyBorder="1"/>
    <xf numFmtId="0" fontId="13" fillId="0" borderId="27" xfId="0" applyFont="1" applyBorder="1"/>
    <xf numFmtId="0" fontId="11" fillId="0" borderId="0" xfId="0" applyNumberFormat="1" applyFont="1" applyBorder="1"/>
    <xf numFmtId="0" fontId="0" fillId="0" borderId="43" xfId="0" applyBorder="1"/>
    <xf numFmtId="0" fontId="13" fillId="0" borderId="7" xfId="0" applyFont="1" applyBorder="1"/>
    <xf numFmtId="0" fontId="11" fillId="15" borderId="30" xfId="0" applyFont="1" applyFill="1" applyBorder="1"/>
    <xf numFmtId="0" fontId="23" fillId="15" borderId="30" xfId="0" applyNumberFormat="1" applyFont="1" applyFill="1" applyBorder="1" applyProtection="1">
      <protection locked="0"/>
    </xf>
    <xf numFmtId="0" fontId="11" fillId="15" borderId="30" xfId="0" applyNumberFormat="1" applyFont="1" applyFill="1" applyBorder="1"/>
    <xf numFmtId="0" fontId="11" fillId="15" borderId="0" xfId="0" applyNumberFormat="1" applyFont="1" applyFill="1" applyBorder="1"/>
    <xf numFmtId="0" fontId="12" fillId="15" borderId="0" xfId="0" applyFont="1" applyFill="1" applyAlignment="1">
      <alignment horizontal="left"/>
    </xf>
    <xf numFmtId="0" fontId="11" fillId="15" borderId="0" xfId="0" applyFont="1" applyFill="1"/>
    <xf numFmtId="3" fontId="0" fillId="0" borderId="4" xfId="0" applyNumberFormat="1" applyFill="1" applyBorder="1" applyProtection="1">
      <protection locked="0"/>
    </xf>
    <xf numFmtId="2" fontId="0" fillId="12" borderId="0" xfId="0" applyNumberFormat="1" applyFill="1" applyProtection="1">
      <protection locked="0"/>
    </xf>
    <xf numFmtId="0" fontId="3" fillId="0" borderId="30" xfId="0" applyFont="1" applyBorder="1"/>
    <xf numFmtId="0" fontId="0" fillId="0" borderId="0" xfId="0" applyFill="1" applyBorder="1" applyAlignment="1">
      <alignment horizontal="right" wrapText="1"/>
    </xf>
    <xf numFmtId="0" fontId="12" fillId="0" borderId="0" xfId="0" applyFont="1" applyFill="1" applyBorder="1" applyAlignment="1">
      <alignment horizontal="right"/>
    </xf>
    <xf numFmtId="3" fontId="24" fillId="0" borderId="0" xfId="0" applyNumberFormat="1" applyFont="1" applyFill="1" applyBorder="1" applyAlignment="1">
      <alignment horizontal="center" vertical="center"/>
    </xf>
    <xf numFmtId="2" fontId="12" fillId="0" borderId="0" xfId="0" applyNumberFormat="1" applyFont="1" applyFill="1" applyBorder="1"/>
    <xf numFmtId="6" fontId="75" fillId="0" borderId="0" xfId="0" applyNumberFormat="1" applyFont="1" applyBorder="1" applyAlignment="1">
      <alignment vertical="center"/>
    </xf>
    <xf numFmtId="0" fontId="11" fillId="0" borderId="42" xfId="0" applyFont="1" applyFill="1" applyBorder="1"/>
    <xf numFmtId="0" fontId="0" fillId="0" borderId="32" xfId="0" applyFill="1" applyBorder="1"/>
    <xf numFmtId="0" fontId="0" fillId="0" borderId="30" xfId="0" applyFill="1" applyBorder="1"/>
    <xf numFmtId="0" fontId="4" fillId="0" borderId="0" xfId="0" applyFont="1" applyFill="1" applyBorder="1"/>
    <xf numFmtId="171" fontId="75" fillId="0" borderId="0" xfId="0" applyNumberFormat="1" applyFont="1" applyFill="1" applyBorder="1" applyAlignment="1">
      <alignment vertical="center"/>
    </xf>
    <xf numFmtId="0" fontId="3" fillId="0" borderId="0" xfId="0" applyFont="1" applyFill="1" applyBorder="1" applyAlignment="1">
      <alignment horizontal="center"/>
    </xf>
    <xf numFmtId="0" fontId="45" fillId="14" borderId="26" xfId="0" applyFont="1" applyFill="1" applyBorder="1"/>
    <xf numFmtId="0" fontId="42" fillId="14" borderId="33" xfId="0" applyFont="1" applyFill="1" applyBorder="1"/>
    <xf numFmtId="0" fontId="42" fillId="14" borderId="27" xfId="0" applyFont="1" applyFill="1" applyBorder="1"/>
    <xf numFmtId="6" fontId="75" fillId="0" borderId="0" xfId="0" applyNumberFormat="1" applyFont="1" applyFill="1" applyBorder="1" applyAlignment="1">
      <alignment vertical="center"/>
    </xf>
    <xf numFmtId="0" fontId="13" fillId="0" borderId="0" xfId="0" applyFont="1" applyFill="1" applyAlignment="1">
      <alignment horizontal="center"/>
    </xf>
    <xf numFmtId="0" fontId="11" fillId="0" borderId="36" xfId="0" applyFont="1" applyBorder="1"/>
    <xf numFmtId="0" fontId="11" fillId="0" borderId="47" xfId="0" applyFont="1" applyBorder="1"/>
    <xf numFmtId="0" fontId="0" fillId="0" borderId="48" xfId="0" applyBorder="1"/>
    <xf numFmtId="0" fontId="6" fillId="0" borderId="37" xfId="0" applyFont="1" applyBorder="1" applyAlignment="1">
      <alignment horizontal="center" wrapText="1"/>
    </xf>
    <xf numFmtId="0" fontId="6" fillId="0" borderId="49" xfId="0" applyFont="1" applyBorder="1" applyAlignment="1">
      <alignment horizontal="center" wrapText="1"/>
    </xf>
    <xf numFmtId="0" fontId="0" fillId="0" borderId="50" xfId="0" applyBorder="1"/>
    <xf numFmtId="0" fontId="11" fillId="0" borderId="40" xfId="0" applyFont="1" applyFill="1" applyBorder="1"/>
    <xf numFmtId="0" fontId="11" fillId="0" borderId="21" xfId="0" applyFont="1" applyFill="1" applyBorder="1"/>
    <xf numFmtId="0" fontId="11" fillId="0" borderId="40" xfId="0" applyFont="1" applyFill="1" applyBorder="1" applyAlignment="1">
      <alignment horizontal="left" wrapText="1"/>
    </xf>
    <xf numFmtId="0" fontId="11" fillId="0" borderId="21" xfId="0" applyFont="1" applyFill="1" applyBorder="1" applyAlignment="1">
      <alignment horizontal="left" wrapText="1"/>
    </xf>
    <xf numFmtId="0" fontId="11" fillId="0" borderId="41" xfId="0" applyFont="1" applyFill="1" applyBorder="1"/>
    <xf numFmtId="0" fontId="11" fillId="0" borderId="46" xfId="0" applyFont="1" applyFill="1" applyBorder="1"/>
    <xf numFmtId="0" fontId="3" fillId="0" borderId="42" xfId="0" applyFont="1" applyBorder="1"/>
    <xf numFmtId="0" fontId="21" fillId="0" borderId="31" xfId="0" applyFont="1" applyBorder="1"/>
    <xf numFmtId="0" fontId="21" fillId="0" borderId="32" xfId="0" applyFont="1" applyBorder="1"/>
    <xf numFmtId="2" fontId="11" fillId="0" borderId="42" xfId="0" applyNumberFormat="1" applyFont="1" applyFill="1" applyBorder="1" applyProtection="1">
      <protection locked="0"/>
    </xf>
    <xf numFmtId="0" fontId="11" fillId="0" borderId="30" xfId="0" applyFont="1" applyBorder="1" applyAlignment="1">
      <alignment horizontal="center"/>
    </xf>
    <xf numFmtId="0" fontId="12" fillId="0" borderId="0" xfId="0" applyFont="1"/>
    <xf numFmtId="0" fontId="3" fillId="0" borderId="15" xfId="0" applyFont="1" applyBorder="1" applyAlignment="1">
      <alignment horizontal="center"/>
    </xf>
    <xf numFmtId="0" fontId="3" fillId="0" borderId="34" xfId="0" applyFont="1" applyBorder="1" applyAlignment="1">
      <alignment horizontal="center"/>
    </xf>
    <xf numFmtId="0" fontId="22" fillId="0" borderId="50" xfId="0" applyFont="1" applyBorder="1"/>
    <xf numFmtId="0" fontId="3" fillId="0" borderId="30" xfId="0" applyFont="1" applyFill="1" applyBorder="1" applyAlignment="1">
      <alignment horizontal="center"/>
    </xf>
    <xf numFmtId="2" fontId="17" fillId="0" borderId="8" xfId="0" applyNumberFormat="1" applyFont="1" applyBorder="1"/>
    <xf numFmtId="0" fontId="3" fillId="0" borderId="16" xfId="0" applyFont="1" applyBorder="1" applyAlignment="1">
      <alignment horizontal="center"/>
    </xf>
    <xf numFmtId="0" fontId="21" fillId="0" borderId="30" xfId="0" applyFont="1" applyBorder="1" applyAlignment="1">
      <alignment horizontal="center"/>
    </xf>
    <xf numFmtId="0" fontId="3" fillId="0" borderId="30" xfId="0" applyFont="1" applyBorder="1" applyAlignment="1">
      <alignment horizontal="center"/>
    </xf>
    <xf numFmtId="0" fontId="3" fillId="0" borderId="26" xfId="0" applyFont="1" applyBorder="1"/>
    <xf numFmtId="0" fontId="3" fillId="0" borderId="26" xfId="0" applyFont="1" applyBorder="1" applyAlignment="1">
      <alignment horizontal="center" wrapText="1"/>
    </xf>
    <xf numFmtId="0" fontId="21" fillId="0" borderId="27" xfId="0" applyFont="1" applyBorder="1" applyAlignment="1">
      <alignment horizontal="center"/>
    </xf>
    <xf numFmtId="0" fontId="3" fillId="0" borderId="26" xfId="0" applyFont="1" applyBorder="1" applyAlignment="1">
      <alignment horizontal="center"/>
    </xf>
    <xf numFmtId="0" fontId="3" fillId="0" borderId="39" xfId="0" applyFont="1" applyBorder="1" applyAlignment="1">
      <alignment horizontal="center"/>
    </xf>
    <xf numFmtId="0" fontId="0" fillId="0" borderId="49" xfId="0" applyBorder="1"/>
    <xf numFmtId="4" fontId="5" fillId="0" borderId="27" xfId="0" applyNumberFormat="1" applyFont="1" applyBorder="1" applyAlignment="1">
      <alignment horizontal="center"/>
    </xf>
    <xf numFmtId="4" fontId="33" fillId="0" borderId="30" xfId="0" applyNumberFormat="1" applyFont="1" applyBorder="1" applyAlignment="1">
      <alignment horizontal="center"/>
    </xf>
    <xf numFmtId="4" fontId="5" fillId="0" borderId="30" xfId="0" applyNumberFormat="1" applyFont="1" applyBorder="1" applyAlignment="1">
      <alignment horizontal="center"/>
    </xf>
    <xf numFmtId="4" fontId="5" fillId="0" borderId="30" xfId="0" applyNumberFormat="1" applyFont="1" applyBorder="1" applyAlignment="1"/>
    <xf numFmtId="0" fontId="29" fillId="14" borderId="26" xfId="0" applyFont="1" applyFill="1" applyBorder="1"/>
    <xf numFmtId="0" fontId="29" fillId="14" borderId="27" xfId="0" applyFont="1" applyFill="1" applyBorder="1"/>
    <xf numFmtId="1" fontId="50" fillId="0" borderId="8" xfId="0" applyNumberFormat="1" applyFont="1" applyBorder="1"/>
    <xf numFmtId="1" fontId="50" fillId="0" borderId="3" xfId="0" applyNumberFormat="1" applyFont="1" applyBorder="1"/>
    <xf numFmtId="1" fontId="40" fillId="0" borderId="26" xfId="0" applyNumberFormat="1" applyFont="1" applyBorder="1" applyAlignment="1">
      <alignment horizontal="center"/>
    </xf>
    <xf numFmtId="0" fontId="45" fillId="14" borderId="28" xfId="0" applyFont="1" applyFill="1" applyBorder="1"/>
    <xf numFmtId="3" fontId="5" fillId="0" borderId="30" xfId="0" applyNumberFormat="1" applyFont="1" applyBorder="1" applyAlignment="1"/>
    <xf numFmtId="0" fontId="33" fillId="0" borderId="26" xfId="0" applyFont="1" applyFill="1" applyBorder="1"/>
    <xf numFmtId="0" fontId="80" fillId="14" borderId="26" xfId="0" applyFont="1" applyFill="1" applyBorder="1"/>
    <xf numFmtId="15" fontId="11" fillId="0" borderId="0" xfId="0" applyNumberFormat="1" applyFont="1"/>
    <xf numFmtId="0" fontId="0" fillId="0" borderId="30" xfId="0" applyBorder="1" applyAlignment="1">
      <alignment horizontal="center" wrapText="1"/>
    </xf>
    <xf numFmtId="0" fontId="0" fillId="0" borderId="7" xfId="0" applyFont="1" applyFill="1" applyBorder="1" applyAlignment="1">
      <alignment horizontal="right"/>
    </xf>
    <xf numFmtId="0" fontId="3" fillId="0" borderId="2" xfId="0" applyFont="1" applyFill="1" applyBorder="1" applyAlignment="1">
      <alignment horizontal="right"/>
    </xf>
    <xf numFmtId="0" fontId="0" fillId="0" borderId="7" xfId="0" applyFill="1" applyBorder="1" applyAlignment="1">
      <alignment horizontal="right"/>
    </xf>
    <xf numFmtId="0" fontId="3" fillId="0" borderId="7" xfId="0" applyFont="1" applyFill="1" applyBorder="1" applyAlignment="1">
      <alignment horizontal="right"/>
    </xf>
    <xf numFmtId="0" fontId="0" fillId="0" borderId="3" xfId="0" applyFill="1" applyBorder="1" applyAlignment="1">
      <alignment horizontal="right"/>
    </xf>
    <xf numFmtId="0" fontId="3" fillId="0" borderId="12" xfId="0" applyFont="1" applyBorder="1"/>
    <xf numFmtId="0" fontId="3" fillId="0" borderId="19" xfId="0" applyFont="1" applyFill="1" applyBorder="1"/>
    <xf numFmtId="165" fontId="3" fillId="0" borderId="27" xfId="0" applyNumberFormat="1" applyFont="1" applyBorder="1"/>
    <xf numFmtId="165" fontId="3" fillId="0" borderId="30" xfId="0" applyNumberFormat="1" applyFont="1" applyBorder="1"/>
    <xf numFmtId="3" fontId="74" fillId="12" borderId="0" xfId="0" applyNumberFormat="1" applyFont="1" applyFill="1"/>
    <xf numFmtId="3" fontId="24" fillId="12" borderId="0" xfId="0" applyNumberFormat="1" applyFont="1" applyFill="1"/>
    <xf numFmtId="0" fontId="66" fillId="0" borderId="0" xfId="6" applyFill="1" applyBorder="1"/>
    <xf numFmtId="14" fontId="57" fillId="14" borderId="28" xfId="0" applyNumberFormat="1" applyFont="1" applyFill="1" applyBorder="1"/>
    <xf numFmtId="0" fontId="40" fillId="0" borderId="30" xfId="0" applyFont="1" applyBorder="1"/>
    <xf numFmtId="0" fontId="3" fillId="0" borderId="27" xfId="0" applyFont="1" applyFill="1" applyBorder="1"/>
    <xf numFmtId="0" fontId="3" fillId="0" borderId="29" xfId="0" applyFont="1" applyBorder="1"/>
    <xf numFmtId="1" fontId="29" fillId="0" borderId="30" xfId="0" applyNumberFormat="1" applyFont="1" applyBorder="1"/>
    <xf numFmtId="0" fontId="3" fillId="0" borderId="29" xfId="0" applyFont="1" applyFill="1" applyBorder="1"/>
    <xf numFmtId="2" fontId="3" fillId="0" borderId="30" xfId="0" applyNumberFormat="1" applyFont="1" applyBorder="1"/>
    <xf numFmtId="3" fontId="3" fillId="0" borderId="30" xfId="0" applyNumberFormat="1" applyFont="1" applyBorder="1"/>
    <xf numFmtId="3" fontId="3" fillId="0" borderId="29" xfId="0" applyNumberFormat="1" applyFont="1" applyBorder="1"/>
    <xf numFmtId="2" fontId="3" fillId="0" borderId="29" xfId="0" applyNumberFormat="1" applyFont="1" applyBorder="1"/>
    <xf numFmtId="171" fontId="0" fillId="7" borderId="0" xfId="0" applyNumberFormat="1" applyFill="1"/>
    <xf numFmtId="1" fontId="3" fillId="0" borderId="33" xfId="0" applyNumberFormat="1" applyFont="1" applyFill="1" applyBorder="1"/>
    <xf numFmtId="1" fontId="3" fillId="11" borderId="33" xfId="0" applyNumberFormat="1" applyFont="1" applyFill="1" applyBorder="1"/>
    <xf numFmtId="0" fontId="3" fillId="14" borderId="33" xfId="0" applyFont="1" applyFill="1" applyBorder="1"/>
    <xf numFmtId="0" fontId="3" fillId="0" borderId="5" xfId="0" applyFont="1" applyBorder="1" applyAlignment="1">
      <alignment horizontal="center" wrapText="1"/>
    </xf>
    <xf numFmtId="0" fontId="3" fillId="0" borderId="30" xfId="0" applyFont="1" applyBorder="1" applyAlignment="1">
      <alignment wrapText="1"/>
    </xf>
    <xf numFmtId="0" fontId="3" fillId="0" borderId="30"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0" xfId="0" applyFont="1" applyFill="1" applyBorder="1" applyAlignment="1">
      <alignment horizontal="left"/>
    </xf>
    <xf numFmtId="0" fontId="4" fillId="0" borderId="47" xfId="0" applyFont="1" applyBorder="1"/>
    <xf numFmtId="0" fontId="18" fillId="0" borderId="17" xfId="0" applyFont="1" applyBorder="1"/>
    <xf numFmtId="0" fontId="4" fillId="0" borderId="27" xfId="0" applyFont="1" applyBorder="1"/>
    <xf numFmtId="1" fontId="40" fillId="0" borderId="26" xfId="0" applyNumberFormat="1" applyFont="1" applyFill="1" applyBorder="1"/>
    <xf numFmtId="3" fontId="40" fillId="0" borderId="26" xfId="0" applyNumberFormat="1" applyFont="1" applyFill="1" applyBorder="1" applyAlignment="1">
      <alignment horizontal="center"/>
    </xf>
    <xf numFmtId="3" fontId="33" fillId="0" borderId="27" xfId="0" applyNumberFormat="1" applyFont="1" applyFill="1" applyBorder="1" applyAlignment="1">
      <alignment horizontal="center"/>
    </xf>
    <xf numFmtId="1" fontId="33" fillId="0" borderId="30" xfId="0" applyNumberFormat="1" applyFont="1" applyFill="1" applyBorder="1"/>
    <xf numFmtId="3" fontId="5" fillId="0" borderId="30" xfId="0" applyNumberFormat="1" applyFont="1" applyFill="1" applyBorder="1" applyAlignment="1">
      <alignment horizontal="center"/>
    </xf>
    <xf numFmtId="169" fontId="80" fillId="14" borderId="26" xfId="0" applyNumberFormat="1" applyFont="1" applyFill="1" applyBorder="1"/>
    <xf numFmtId="1" fontId="5" fillId="0" borderId="33" xfId="0" applyNumberFormat="1" applyFont="1" applyBorder="1"/>
    <xf numFmtId="0" fontId="72" fillId="0" borderId="26" xfId="0" applyFont="1" applyBorder="1"/>
    <xf numFmtId="1" fontId="72" fillId="0" borderId="30" xfId="0" applyNumberFormat="1" applyFont="1" applyBorder="1"/>
    <xf numFmtId="0" fontId="72" fillId="0" borderId="30" xfId="0" applyFont="1" applyBorder="1"/>
    <xf numFmtId="0" fontId="3" fillId="14" borderId="17" xfId="0" applyFont="1" applyFill="1" applyBorder="1"/>
    <xf numFmtId="0" fontId="3" fillId="14" borderId="18" xfId="0" applyFont="1" applyFill="1" applyBorder="1"/>
    <xf numFmtId="1" fontId="3" fillId="0" borderId="26" xfId="0" applyNumberFormat="1" applyFont="1" applyFill="1" applyBorder="1"/>
    <xf numFmtId="0" fontId="33" fillId="14" borderId="29" xfId="0" applyFont="1" applyFill="1" applyBorder="1"/>
    <xf numFmtId="0" fontId="33" fillId="0" borderId="29" xfId="0" applyFont="1" applyBorder="1"/>
    <xf numFmtId="0" fontId="81" fillId="0" borderId="0" xfId="0" applyFont="1"/>
    <xf numFmtId="0" fontId="81" fillId="0" borderId="20" xfId="0" applyFont="1" applyFill="1" applyBorder="1" applyAlignment="1">
      <alignment wrapText="1"/>
    </xf>
    <xf numFmtId="3" fontId="5" fillId="0" borderId="17" xfId="0" applyNumberFormat="1" applyFont="1" applyBorder="1" applyAlignment="1">
      <alignment horizontal="center"/>
    </xf>
    <xf numFmtId="0" fontId="41" fillId="0" borderId="24" xfId="0" applyFont="1" applyBorder="1"/>
    <xf numFmtId="1" fontId="0" fillId="13" borderId="0" xfId="0" applyNumberFormat="1" applyFill="1"/>
    <xf numFmtId="15" fontId="73" fillId="13" borderId="0" xfId="7" applyNumberFormat="1" applyFill="1" applyBorder="1"/>
    <xf numFmtId="0" fontId="82" fillId="14" borderId="26" xfId="0" applyFont="1" applyFill="1" applyBorder="1"/>
    <xf numFmtId="3" fontId="41" fillId="0" borderId="0" xfId="0" applyNumberFormat="1" applyFont="1" applyBorder="1" applyAlignment="1">
      <alignment horizontal="left"/>
    </xf>
    <xf numFmtId="1" fontId="73" fillId="13" borderId="0" xfId="7" applyNumberFormat="1" applyFill="1" applyBorder="1"/>
    <xf numFmtId="0" fontId="83" fillId="0" borderId="0" xfId="0" applyFont="1" applyFill="1"/>
    <xf numFmtId="0" fontId="84" fillId="0" borderId="0" xfId="0" applyFont="1" applyFill="1" applyAlignment="1">
      <alignment horizontal="left"/>
    </xf>
    <xf numFmtId="0" fontId="9" fillId="0" borderId="0" xfId="0" applyFont="1" applyFill="1" applyAlignment="1">
      <alignment horizontal="left"/>
    </xf>
    <xf numFmtId="0" fontId="33" fillId="0" borderId="0" xfId="0" applyFont="1" applyFill="1" applyAlignment="1">
      <alignment horizontal="left"/>
    </xf>
    <xf numFmtId="0" fontId="33" fillId="0" borderId="0" xfId="0" applyFont="1" applyFill="1" applyAlignment="1">
      <alignment horizontal="center"/>
    </xf>
    <xf numFmtId="0" fontId="82" fillId="0" borderId="0" xfId="0" applyNumberFormat="1" applyFont="1" applyFill="1" applyBorder="1" applyAlignment="1">
      <alignment horizontal="left"/>
    </xf>
    <xf numFmtId="0" fontId="82" fillId="0" borderId="0" xfId="0" applyNumberFormat="1" applyFont="1" applyFill="1" applyBorder="1" applyAlignment="1">
      <alignment horizontal="center"/>
    </xf>
    <xf numFmtId="0" fontId="82" fillId="0" borderId="0" xfId="0" applyNumberFormat="1" applyFont="1" applyFill="1"/>
    <xf numFmtId="3" fontId="82" fillId="0" borderId="0" xfId="0" applyNumberFormat="1" applyFont="1" applyBorder="1" applyAlignment="1">
      <alignment horizontal="left"/>
    </xf>
    <xf numFmtId="1" fontId="3" fillId="0" borderId="30" xfId="0" applyNumberFormat="1" applyFont="1" applyFill="1" applyBorder="1" applyAlignment="1">
      <alignment horizontal="center"/>
    </xf>
    <xf numFmtId="0" fontId="33" fillId="0" borderId="30" xfId="0" applyNumberFormat="1" applyFont="1" applyFill="1" applyBorder="1" applyAlignment="1">
      <alignment horizontal="center"/>
    </xf>
    <xf numFmtId="0" fontId="40" fillId="0" borderId="26" xfId="0" applyFont="1" applyFill="1" applyBorder="1"/>
    <xf numFmtId="0" fontId="49" fillId="0" borderId="26" xfId="0" applyFont="1" applyFill="1" applyBorder="1"/>
    <xf numFmtId="3" fontId="33" fillId="0" borderId="27" xfId="0" applyNumberFormat="1" applyFont="1" applyBorder="1"/>
    <xf numFmtId="0" fontId="33" fillId="0" borderId="15" xfId="0" applyFont="1" applyBorder="1"/>
    <xf numFmtId="1" fontId="33" fillId="0" borderId="34" xfId="0" applyNumberFormat="1" applyFont="1" applyBorder="1"/>
    <xf numFmtId="0" fontId="47" fillId="0" borderId="0" xfId="0" applyFont="1" applyFill="1"/>
    <xf numFmtId="1" fontId="33" fillId="0" borderId="15" xfId="0" applyNumberFormat="1" applyFont="1" applyBorder="1"/>
    <xf numFmtId="0" fontId="33" fillId="0" borderId="34" xfId="0" applyFont="1" applyBorder="1"/>
    <xf numFmtId="0" fontId="41" fillId="0" borderId="0" xfId="0" applyFont="1" applyFill="1"/>
    <xf numFmtId="3" fontId="33" fillId="0" borderId="27" xfId="0" applyNumberFormat="1" applyFont="1" applyFill="1" applyBorder="1"/>
    <xf numFmtId="1" fontId="40" fillId="0" borderId="15" xfId="0" applyNumberFormat="1" applyFont="1" applyBorder="1"/>
    <xf numFmtId="1" fontId="40" fillId="0" borderId="17" xfId="0" applyNumberFormat="1" applyFont="1" applyBorder="1"/>
    <xf numFmtId="0" fontId="3" fillId="0" borderId="32" xfId="0" applyFont="1" applyBorder="1" applyAlignment="1">
      <alignment horizontal="right" vertical="center"/>
    </xf>
    <xf numFmtId="0" fontId="11" fillId="0" borderId="23" xfId="0" applyFont="1" applyBorder="1" applyAlignment="1">
      <alignment horizontal="right" vertical="center"/>
    </xf>
    <xf numFmtId="2" fontId="0" fillId="16" borderId="0" xfId="0" applyNumberFormat="1" applyFill="1"/>
    <xf numFmtId="0" fontId="3" fillId="0" borderId="0" xfId="0" applyFont="1" applyBorder="1" applyAlignment="1">
      <alignment vertical="center"/>
    </xf>
    <xf numFmtId="0" fontId="3"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0" fillId="17" borderId="0" xfId="0" applyFill="1"/>
    <xf numFmtId="3" fontId="33" fillId="0" borderId="30" xfId="0" applyNumberFormat="1" applyFont="1" applyFill="1" applyBorder="1" applyAlignment="1">
      <alignment horizontal="center"/>
    </xf>
    <xf numFmtId="0" fontId="41" fillId="0" borderId="0" xfId="0" applyFont="1" applyFill="1" applyBorder="1" applyAlignment="1">
      <alignment horizontal="left"/>
    </xf>
    <xf numFmtId="0" fontId="33" fillId="0" borderId="0" xfId="0" applyFont="1" applyFill="1" applyBorder="1" applyAlignment="1">
      <alignment horizontal="left"/>
    </xf>
    <xf numFmtId="0" fontId="33" fillId="0" borderId="0" xfId="0" applyFont="1" applyFill="1" applyBorder="1" applyAlignment="1">
      <alignment horizontal="center"/>
    </xf>
    <xf numFmtId="15" fontId="73" fillId="0" borderId="0" xfId="7" applyNumberFormat="1" applyBorder="1" applyAlignment="1">
      <alignment horizontal="right"/>
    </xf>
    <xf numFmtId="0" fontId="0" fillId="18" borderId="0" xfId="0" applyFill="1"/>
    <xf numFmtId="2" fontId="0" fillId="18" borderId="0" xfId="0" applyNumberFormat="1" applyFill="1"/>
    <xf numFmtId="2" fontId="0" fillId="13" borderId="0" xfId="0" applyNumberFormat="1" applyFill="1"/>
    <xf numFmtId="0" fontId="12" fillId="13" borderId="0" xfId="0" applyFont="1" applyFill="1"/>
    <xf numFmtId="2" fontId="12" fillId="13" borderId="0" xfId="0" applyNumberFormat="1" applyFont="1" applyFill="1"/>
    <xf numFmtId="1" fontId="0" fillId="17" borderId="0" xfId="0" applyNumberFormat="1" applyFill="1"/>
    <xf numFmtId="0" fontId="28" fillId="13" borderId="0" xfId="0" applyFont="1" applyFill="1"/>
    <xf numFmtId="0" fontId="76" fillId="0" borderId="0" xfId="0" applyFont="1"/>
    <xf numFmtId="3" fontId="5" fillId="12" borderId="30" xfId="0" applyNumberFormat="1" applyFont="1" applyFill="1" applyBorder="1" applyAlignment="1">
      <alignment horizontal="center"/>
    </xf>
    <xf numFmtId="3" fontId="33" fillId="12" borderId="30" xfId="0" applyNumberFormat="1" applyFont="1" applyFill="1" applyBorder="1" applyAlignment="1">
      <alignment horizontal="center"/>
    </xf>
    <xf numFmtId="3" fontId="33" fillId="12" borderId="27" xfId="0" applyNumberFormat="1" applyFont="1" applyFill="1" applyBorder="1"/>
    <xf numFmtId="3" fontId="33" fillId="12" borderId="18" xfId="0" applyNumberFormat="1" applyFont="1" applyFill="1" applyBorder="1"/>
    <xf numFmtId="0" fontId="0" fillId="19" borderId="0" xfId="0" applyFill="1"/>
    <xf numFmtId="0" fontId="0" fillId="19" borderId="0" xfId="0" applyFill="1" applyAlignment="1">
      <alignment horizontal="center"/>
    </xf>
    <xf numFmtId="1" fontId="0" fillId="19" borderId="0" xfId="0" applyNumberFormat="1" applyFill="1"/>
    <xf numFmtId="3" fontId="0" fillId="19" borderId="0" xfId="0" applyNumberFormat="1" applyFill="1"/>
    <xf numFmtId="14" fontId="0" fillId="19" borderId="0" xfId="0" applyNumberFormat="1" applyFill="1"/>
    <xf numFmtId="0" fontId="11" fillId="19" borderId="0" xfId="0" applyFont="1" applyFill="1" applyAlignment="1">
      <alignment horizontal="center"/>
    </xf>
    <xf numFmtId="15" fontId="11" fillId="19" borderId="0" xfId="0" applyNumberFormat="1" applyFont="1" applyFill="1" applyAlignment="1">
      <alignment horizontal="center" wrapText="1"/>
    </xf>
    <xf numFmtId="0" fontId="86" fillId="0" borderId="0" xfId="0" applyFont="1" applyFill="1"/>
    <xf numFmtId="15" fontId="73" fillId="0" borderId="0" xfId="7" applyNumberFormat="1" applyFill="1" applyBorder="1"/>
    <xf numFmtId="0" fontId="86" fillId="0" borderId="0" xfId="0" applyFont="1" applyFill="1" applyAlignment="1">
      <alignment horizontal="left"/>
    </xf>
    <xf numFmtId="0" fontId="11" fillId="0" borderId="0" xfId="0" applyFont="1" applyFill="1" applyAlignment="1">
      <alignment horizontal="center"/>
    </xf>
    <xf numFmtId="0" fontId="86" fillId="0" borderId="0" xfId="0" applyFont="1" applyFill="1" applyAlignment="1">
      <alignment wrapText="1"/>
    </xf>
    <xf numFmtId="0" fontId="33" fillId="20" borderId="26" xfId="0" applyFont="1" applyFill="1" applyBorder="1"/>
    <xf numFmtId="0" fontId="33" fillId="20" borderId="27" xfId="0" applyFont="1" applyFill="1" applyBorder="1"/>
    <xf numFmtId="0" fontId="0" fillId="0" borderId="0" xfId="0" applyFill="1" applyBorder="1" applyAlignment="1">
      <alignment horizontal="left" wrapText="1"/>
    </xf>
    <xf numFmtId="0" fontId="2" fillId="13" borderId="0" xfId="0" applyFont="1" applyFill="1" applyAlignment="1">
      <alignment horizontal="center"/>
    </xf>
    <xf numFmtId="1" fontId="11" fillId="13" borderId="0" xfId="0" applyNumberFormat="1" applyFont="1" applyFill="1" applyAlignment="1">
      <alignment horizontal="right" wrapText="1"/>
    </xf>
    <xf numFmtId="0" fontId="11" fillId="13" borderId="0" xfId="0" applyFont="1" applyFill="1" applyAlignment="1">
      <alignment horizontal="right" wrapText="1"/>
    </xf>
    <xf numFmtId="14" fontId="0" fillId="13" borderId="0" xfId="0" applyNumberFormat="1" applyFill="1"/>
    <xf numFmtId="15" fontId="11" fillId="13" borderId="0" xfId="0" applyNumberFormat="1" applyFont="1" applyFill="1" applyAlignment="1">
      <alignment horizontal="center" wrapText="1"/>
    </xf>
    <xf numFmtId="0" fontId="2" fillId="13" borderId="0" xfId="0" applyFont="1" applyFill="1"/>
    <xf numFmtId="0" fontId="85" fillId="0" borderId="0" xfId="0" applyFont="1" applyFill="1"/>
    <xf numFmtId="0" fontId="73" fillId="0" borderId="0" xfId="7" applyFill="1" applyBorder="1"/>
    <xf numFmtId="171" fontId="0" fillId="12" borderId="0" xfId="0" applyNumberFormat="1" applyFill="1"/>
    <xf numFmtId="0" fontId="2" fillId="0" borderId="0" xfId="0" applyNumberFormat="1" applyFont="1" applyBorder="1"/>
    <xf numFmtId="0" fontId="56" fillId="0" borderId="30" xfId="0" applyFont="1" applyBorder="1"/>
    <xf numFmtId="1" fontId="3" fillId="0" borderId="0" xfId="0" applyNumberFormat="1" applyFont="1" applyFill="1"/>
    <xf numFmtId="1" fontId="11" fillId="0" borderId="0" xfId="0" applyNumberFormat="1" applyFont="1" applyFill="1" applyBorder="1"/>
    <xf numFmtId="1" fontId="34" fillId="0" borderId="0" xfId="0" applyNumberFormat="1" applyFont="1" applyFill="1"/>
    <xf numFmtId="14" fontId="3" fillId="0" borderId="0" xfId="0" applyNumberFormat="1" applyFont="1" applyFill="1"/>
    <xf numFmtId="15" fontId="3" fillId="0" borderId="0" xfId="0" applyNumberFormat="1" applyFont="1" applyFill="1"/>
    <xf numFmtId="0" fontId="0" fillId="0" borderId="0" xfId="0" applyAlignment="1">
      <alignment horizontal="center"/>
    </xf>
    <xf numFmtId="0" fontId="0" fillId="0" borderId="4" xfId="0" applyBorder="1" applyAlignment="1">
      <alignment wrapText="1"/>
    </xf>
    <xf numFmtId="3" fontId="0" fillId="0" borderId="4" xfId="0" applyNumberFormat="1" applyBorder="1"/>
    <xf numFmtId="0" fontId="87" fillId="0" borderId="0" xfId="0" applyFont="1"/>
    <xf numFmtId="0" fontId="2" fillId="0" borderId="0" xfId="0" applyFont="1" applyBorder="1"/>
    <xf numFmtId="0" fontId="3" fillId="0" borderId="0" xfId="0" applyFont="1" applyFill="1" applyBorder="1"/>
    <xf numFmtId="0" fontId="0" fillId="0" borderId="26" xfId="0" applyBorder="1"/>
    <xf numFmtId="0" fontId="88" fillId="0" borderId="30" xfId="0" applyFont="1" applyBorder="1"/>
    <xf numFmtId="0" fontId="0" fillId="0" borderId="33" xfId="0" applyBorder="1"/>
    <xf numFmtId="0" fontId="89" fillId="0" borderId="30" xfId="0" applyFont="1" applyBorder="1"/>
    <xf numFmtId="0" fontId="90" fillId="0" borderId="30" xfId="0" applyFont="1" applyBorder="1"/>
    <xf numFmtId="0" fontId="91" fillId="0" borderId="27" xfId="0" applyFont="1" applyBorder="1"/>
    <xf numFmtId="0" fontId="92" fillId="0" borderId="30" xfId="0" applyFont="1" applyBorder="1"/>
    <xf numFmtId="3" fontId="92" fillId="0" borderId="30" xfId="0" applyNumberFormat="1" applyFont="1" applyBorder="1"/>
    <xf numFmtId="0" fontId="91" fillId="0" borderId="33" xfId="0" applyFont="1" applyBorder="1"/>
    <xf numFmtId="0" fontId="88" fillId="0" borderId="34" xfId="0" applyFont="1" applyBorder="1"/>
    <xf numFmtId="0" fontId="90" fillId="0" borderId="0" xfId="0" applyFont="1"/>
    <xf numFmtId="3" fontId="92" fillId="0" borderId="0" xfId="0" applyNumberFormat="1" applyFont="1"/>
    <xf numFmtId="0" fontId="0" fillId="0" borderId="0" xfId="0" applyAlignment="1">
      <alignment horizontal="center"/>
    </xf>
    <xf numFmtId="171" fontId="77" fillId="0" borderId="23" xfId="0" applyNumberFormat="1" applyFont="1" applyFill="1" applyBorder="1" applyAlignment="1">
      <alignment vertical="center"/>
    </xf>
    <xf numFmtId="0" fontId="0" fillId="0" borderId="39" xfId="0" applyFill="1" applyBorder="1"/>
    <xf numFmtId="0" fontId="0" fillId="0" borderId="37" xfId="0" applyFill="1" applyBorder="1"/>
    <xf numFmtId="3" fontId="3" fillId="0" borderId="30" xfId="0" applyNumberFormat="1" applyFont="1" applyFill="1" applyBorder="1" applyAlignment="1">
      <alignment horizontal="center" vertical="center" wrapText="1"/>
    </xf>
    <xf numFmtId="6" fontId="78" fillId="0" borderId="30" xfId="0" applyNumberFormat="1" applyFont="1" applyFill="1" applyBorder="1" applyAlignment="1">
      <alignment vertical="center"/>
    </xf>
    <xf numFmtId="1" fontId="77" fillId="0" borderId="23" xfId="0" applyNumberFormat="1" applyFont="1" applyFill="1" applyBorder="1" applyAlignment="1">
      <alignment vertical="center"/>
    </xf>
    <xf numFmtId="171" fontId="78" fillId="0" borderId="30" xfId="0" applyNumberFormat="1" applyFont="1" applyFill="1" applyBorder="1" applyAlignment="1">
      <alignment vertical="center"/>
    </xf>
    <xf numFmtId="0" fontId="78" fillId="0" borderId="0" xfId="0" applyNumberFormat="1" applyFont="1" applyFill="1" applyBorder="1" applyAlignment="1">
      <alignment vertical="center"/>
    </xf>
    <xf numFmtId="0" fontId="39" fillId="0" borderId="12" xfId="0" applyFont="1" applyFill="1" applyBorder="1"/>
    <xf numFmtId="0" fontId="23" fillId="0" borderId="0" xfId="0" applyNumberFormat="1" applyFont="1" applyFill="1" applyBorder="1" applyProtection="1">
      <protection locked="0"/>
    </xf>
    <xf numFmtId="0" fontId="23" fillId="0" borderId="0" xfId="0" applyNumberFormat="1" applyFont="1" applyFill="1" applyBorder="1"/>
    <xf numFmtId="0" fontId="53" fillId="0" borderId="5" xfId="0" applyNumberFormat="1" applyFont="1" applyFill="1" applyBorder="1" applyAlignment="1">
      <alignment horizontal="right"/>
    </xf>
    <xf numFmtId="0" fontId="53" fillId="0" borderId="2" xfId="0" applyNumberFormat="1" applyFont="1" applyFill="1" applyBorder="1" applyAlignment="1">
      <alignment horizontal="right"/>
    </xf>
    <xf numFmtId="171" fontId="78" fillId="0" borderId="32" xfId="0" applyNumberFormat="1" applyFont="1" applyFill="1" applyBorder="1" applyAlignment="1">
      <alignment vertical="center"/>
    </xf>
    <xf numFmtId="0" fontId="68" fillId="0" borderId="0" xfId="0" applyFont="1" applyFill="1"/>
    <xf numFmtId="171" fontId="78" fillId="0" borderId="0" xfId="0" applyNumberFormat="1" applyFont="1" applyFill="1" applyBorder="1" applyAlignment="1">
      <alignment vertical="center"/>
    </xf>
    <xf numFmtId="0" fontId="23" fillId="0" borderId="2" xfId="0" applyNumberFormat="1" applyFont="1" applyFill="1" applyBorder="1"/>
    <xf numFmtId="3" fontId="9" fillId="0" borderId="23" xfId="0" applyNumberFormat="1" applyFont="1" applyFill="1" applyBorder="1" applyAlignment="1">
      <alignment horizontal="center" vertical="center" wrapText="1"/>
    </xf>
    <xf numFmtId="0" fontId="23" fillId="0" borderId="24" xfId="0" applyNumberFormat="1" applyFont="1" applyFill="1" applyBorder="1"/>
    <xf numFmtId="3" fontId="5" fillId="0" borderId="32" xfId="0" applyNumberFormat="1" applyFont="1" applyFill="1" applyBorder="1" applyAlignment="1">
      <alignment horizontal="right" vertical="center" wrapText="1"/>
    </xf>
    <xf numFmtId="3" fontId="5" fillId="0" borderId="30" xfId="0" applyNumberFormat="1" applyFont="1" applyFill="1" applyBorder="1" applyAlignment="1">
      <alignment horizontal="right" vertical="center" wrapText="1"/>
    </xf>
    <xf numFmtId="0" fontId="23" fillId="0" borderId="6" xfId="0" applyNumberFormat="1" applyFont="1" applyFill="1" applyBorder="1" applyProtection="1">
      <protection locked="0"/>
    </xf>
    <xf numFmtId="0" fontId="23" fillId="0" borderId="7" xfId="0" applyNumberFormat="1" applyFont="1" applyFill="1" applyBorder="1" applyProtection="1">
      <protection locked="0"/>
    </xf>
    <xf numFmtId="1" fontId="5" fillId="0" borderId="30" xfId="0" applyNumberFormat="1" applyFont="1" applyFill="1" applyBorder="1" applyAlignment="1">
      <alignment vertical="center"/>
    </xf>
    <xf numFmtId="171" fontId="77" fillId="0" borderId="30" xfId="0" applyNumberFormat="1" applyFont="1" applyFill="1" applyBorder="1" applyAlignment="1">
      <alignment vertical="center"/>
    </xf>
    <xf numFmtId="171" fontId="77" fillId="0" borderId="27" xfId="0" applyNumberFormat="1" applyFont="1" applyFill="1" applyBorder="1" applyAlignment="1">
      <alignment horizontal="center" vertical="center"/>
    </xf>
    <xf numFmtId="171" fontId="77" fillId="0" borderId="23" xfId="0" applyNumberFormat="1" applyFont="1" applyFill="1" applyBorder="1" applyAlignment="1">
      <alignment horizontal="center" vertical="center"/>
    </xf>
    <xf numFmtId="3" fontId="74" fillId="0" borderId="27" xfId="0" applyNumberFormat="1" applyFont="1" applyFill="1" applyBorder="1" applyAlignment="1">
      <alignment horizontal="center" vertical="center"/>
    </xf>
    <xf numFmtId="3" fontId="74" fillId="0" borderId="23" xfId="0" applyNumberFormat="1" applyFont="1" applyFill="1" applyBorder="1" applyAlignment="1">
      <alignment horizontal="center" vertical="center"/>
    </xf>
    <xf numFmtId="171" fontId="75" fillId="0" borderId="30" xfId="0" applyNumberFormat="1" applyFont="1" applyFill="1" applyBorder="1" applyAlignment="1">
      <alignment vertical="center"/>
    </xf>
    <xf numFmtId="171" fontId="24" fillId="0" borderId="30" xfId="0" applyNumberFormat="1" applyFont="1" applyFill="1" applyBorder="1" applyAlignment="1">
      <alignment vertical="center"/>
    </xf>
    <xf numFmtId="6" fontId="75" fillId="0" borderId="23" xfId="0" applyNumberFormat="1" applyFont="1" applyFill="1" applyBorder="1" applyAlignment="1">
      <alignment vertical="center"/>
    </xf>
    <xf numFmtId="2" fontId="77" fillId="0" borderId="23" xfId="0" applyNumberFormat="1" applyFont="1" applyFill="1" applyBorder="1" applyAlignment="1">
      <alignment vertical="center"/>
    </xf>
    <xf numFmtId="2" fontId="75" fillId="0" borderId="23" xfId="0" applyNumberFormat="1" applyFont="1" applyFill="1" applyBorder="1" applyAlignment="1">
      <alignment vertical="center"/>
    </xf>
    <xf numFmtId="2" fontId="77" fillId="0" borderId="23" xfId="0" applyNumberFormat="1" applyFont="1" applyFill="1" applyBorder="1" applyAlignment="1">
      <alignment horizontal="right" vertical="center"/>
    </xf>
    <xf numFmtId="6" fontId="3" fillId="0" borderId="30" xfId="0" applyNumberFormat="1" applyFont="1" applyFill="1" applyBorder="1" applyAlignment="1">
      <alignment vertical="center"/>
    </xf>
    <xf numFmtId="6" fontId="3" fillId="0" borderId="30" xfId="0" applyNumberFormat="1" applyFont="1" applyFill="1" applyBorder="1" applyProtection="1">
      <protection locked="0"/>
    </xf>
    <xf numFmtId="2" fontId="77" fillId="0" borderId="30" xfId="0" applyNumberFormat="1" applyFont="1" applyFill="1" applyBorder="1" applyAlignment="1">
      <alignment horizontal="right" vertical="center"/>
    </xf>
    <xf numFmtId="2" fontId="3" fillId="0" borderId="30" xfId="0" applyNumberFormat="1" applyFont="1" applyFill="1" applyBorder="1"/>
    <xf numFmtId="173" fontId="77" fillId="0" borderId="23" xfId="0" applyNumberFormat="1" applyFont="1" applyFill="1" applyBorder="1" applyAlignment="1">
      <alignment horizontal="right" vertical="center"/>
    </xf>
    <xf numFmtId="173" fontId="79" fillId="0" borderId="23" xfId="0" applyNumberFormat="1" applyFont="1" applyFill="1" applyBorder="1" applyAlignment="1">
      <alignment horizontal="right" vertical="center"/>
    </xf>
    <xf numFmtId="8" fontId="77" fillId="0" borderId="30" xfId="0" applyNumberFormat="1" applyFont="1" applyFill="1" applyBorder="1" applyAlignment="1">
      <alignment vertical="center"/>
    </xf>
    <xf numFmtId="0" fontId="77" fillId="0" borderId="27" xfId="0" applyFont="1" applyFill="1" applyBorder="1" applyAlignment="1">
      <alignment vertical="center"/>
    </xf>
    <xf numFmtId="0" fontId="77" fillId="0" borderId="23" xfId="0" applyFont="1" applyFill="1" applyBorder="1" applyAlignment="1">
      <alignment vertical="center"/>
    </xf>
    <xf numFmtId="8" fontId="77" fillId="0" borderId="23" xfId="0" applyNumberFormat="1" applyFont="1" applyFill="1" applyBorder="1" applyAlignment="1">
      <alignment vertical="center"/>
    </xf>
    <xf numFmtId="0" fontId="75" fillId="0" borderId="27" xfId="0" applyFont="1" applyFill="1" applyBorder="1" applyAlignment="1">
      <alignment vertical="center"/>
    </xf>
    <xf numFmtId="8" fontId="75" fillId="0" borderId="23" xfId="0" applyNumberFormat="1" applyFont="1" applyFill="1" applyBorder="1" applyAlignment="1">
      <alignment vertical="center"/>
    </xf>
    <xf numFmtId="0" fontId="75" fillId="0" borderId="23" xfId="0" applyFont="1" applyFill="1" applyBorder="1" applyAlignment="1">
      <alignment vertical="center"/>
    </xf>
    <xf numFmtId="0" fontId="75" fillId="0" borderId="23" xfId="0" applyFont="1" applyFill="1" applyBorder="1" applyAlignment="1">
      <alignment vertical="center" wrapText="1"/>
    </xf>
    <xf numFmtId="6" fontId="77" fillId="0" borderId="30" xfId="0" applyNumberFormat="1" applyFont="1" applyFill="1" applyBorder="1" applyAlignment="1">
      <alignment vertical="center"/>
    </xf>
    <xf numFmtId="170" fontId="11" fillId="0" borderId="0" xfId="0" applyNumberFormat="1" applyFont="1" applyFill="1"/>
    <xf numFmtId="1" fontId="11" fillId="0" borderId="6" xfId="0" applyNumberFormat="1" applyFont="1" applyFill="1" applyBorder="1" applyAlignment="1">
      <alignment horizontal="center" vertical="top" wrapText="1"/>
    </xf>
    <xf numFmtId="1" fontId="11" fillId="0" borderId="30" xfId="0" applyNumberFormat="1" applyFont="1" applyFill="1" applyBorder="1" applyAlignment="1">
      <alignment horizontal="center" vertical="top" wrapText="1"/>
    </xf>
    <xf numFmtId="1" fontId="11" fillId="0" borderId="26" xfId="0" applyNumberFormat="1" applyFont="1" applyFill="1" applyBorder="1" applyAlignment="1">
      <alignment horizontal="center" vertical="top" wrapText="1"/>
    </xf>
    <xf numFmtId="1" fontId="23" fillId="0" borderId="27" xfId="0" applyNumberFormat="1" applyFont="1" applyFill="1" applyBorder="1" applyAlignment="1">
      <alignment horizontal="center" vertical="top" wrapText="1"/>
    </xf>
    <xf numFmtId="1" fontId="11" fillId="0" borderId="16" xfId="0" applyNumberFormat="1" applyFont="1" applyFill="1" applyBorder="1" applyAlignment="1">
      <alignment horizontal="center" vertical="top" wrapText="1"/>
    </xf>
    <xf numFmtId="1" fontId="11" fillId="0" borderId="22" xfId="0" applyNumberFormat="1" applyFont="1" applyFill="1" applyBorder="1" applyAlignment="1">
      <alignment horizontal="center" vertical="top" wrapText="1"/>
    </xf>
    <xf numFmtId="1" fontId="11" fillId="0" borderId="23" xfId="0" applyNumberFormat="1" applyFont="1" applyFill="1" applyBorder="1" applyAlignment="1">
      <alignment horizontal="center" vertical="top" wrapText="1"/>
    </xf>
    <xf numFmtId="1" fontId="11" fillId="0" borderId="0" xfId="0" applyNumberFormat="1" applyFont="1" applyFill="1" applyBorder="1" applyAlignment="1">
      <alignment horizontal="center" vertical="top" wrapText="1"/>
    </xf>
    <xf numFmtId="171" fontId="5" fillId="0" borderId="30" xfId="0" applyNumberFormat="1" applyFont="1" applyFill="1" applyBorder="1" applyProtection="1">
      <protection locked="0"/>
    </xf>
    <xf numFmtId="3" fontId="77" fillId="0" borderId="23" xfId="0" applyNumberFormat="1" applyFont="1" applyFill="1" applyBorder="1" applyAlignment="1">
      <alignment vertical="center"/>
    </xf>
    <xf numFmtId="171" fontId="78" fillId="0" borderId="23" xfId="0" applyNumberFormat="1" applyFont="1" applyFill="1" applyBorder="1" applyAlignment="1">
      <alignment vertical="center"/>
    </xf>
    <xf numFmtId="0" fontId="9" fillId="12" borderId="0" xfId="0" applyFont="1" applyFill="1" applyBorder="1"/>
    <xf numFmtId="171" fontId="78" fillId="21" borderId="30" xfId="0" applyNumberFormat="1" applyFont="1" applyFill="1" applyBorder="1" applyAlignment="1">
      <alignment vertical="center"/>
    </xf>
    <xf numFmtId="0" fontId="2" fillId="12" borderId="0" xfId="0" applyFont="1" applyFill="1"/>
    <xf numFmtId="0" fontId="11" fillId="12" borderId="0" xfId="0" applyFont="1" applyFill="1"/>
    <xf numFmtId="3" fontId="58" fillId="0" borderId="0" xfId="0" applyNumberFormat="1" applyFont="1" applyBorder="1" applyAlignment="1">
      <alignment horizontal="left"/>
    </xf>
    <xf numFmtId="0" fontId="1" fillId="0" borderId="0" xfId="7" applyFont="1" applyFill="1" applyBorder="1"/>
    <xf numFmtId="15" fontId="1" fillId="0" borderId="0" xfId="7" applyNumberFormat="1" applyFont="1" applyBorder="1"/>
    <xf numFmtId="0" fontId="2" fillId="0" borderId="0" xfId="0" applyFont="1" applyAlignment="1">
      <alignment horizontal="center"/>
    </xf>
    <xf numFmtId="3" fontId="33" fillId="0" borderId="18" xfId="0" applyNumberFormat="1" applyFont="1" applyFill="1" applyBorder="1"/>
    <xf numFmtId="1" fontId="33" fillId="12" borderId="27" xfId="0" applyNumberFormat="1" applyFont="1" applyFill="1" applyBorder="1"/>
    <xf numFmtId="171" fontId="5" fillId="19" borderId="30" xfId="0" applyNumberFormat="1" applyFont="1" applyFill="1" applyBorder="1" applyProtection="1">
      <protection locked="0"/>
    </xf>
    <xf numFmtId="3" fontId="77" fillId="19" borderId="23" xfId="0" applyNumberFormat="1" applyFont="1" applyFill="1" applyBorder="1" applyAlignment="1">
      <alignment vertical="center"/>
    </xf>
    <xf numFmtId="3" fontId="5" fillId="19" borderId="30" xfId="0" applyNumberFormat="1" applyFont="1" applyFill="1" applyBorder="1" applyAlignment="1">
      <alignment horizontal="right" vertical="center" wrapText="1"/>
    </xf>
    <xf numFmtId="171" fontId="78" fillId="19" borderId="30" xfId="0" applyNumberFormat="1" applyFont="1" applyFill="1" applyBorder="1" applyAlignment="1">
      <alignment vertical="center"/>
    </xf>
    <xf numFmtId="171" fontId="5" fillId="19" borderId="37" xfId="0" applyNumberFormat="1" applyFont="1" applyFill="1" applyBorder="1" applyProtection="1">
      <protection locked="0"/>
    </xf>
    <xf numFmtId="3" fontId="77" fillId="19" borderId="30" xfId="0" applyNumberFormat="1" applyFont="1" applyFill="1" applyBorder="1" applyAlignment="1">
      <alignment vertical="center"/>
    </xf>
    <xf numFmtId="171" fontId="5" fillId="19" borderId="45" xfId="0" applyNumberFormat="1" applyFont="1" applyFill="1" applyBorder="1" applyProtection="1">
      <protection locked="0"/>
    </xf>
    <xf numFmtId="171" fontId="78" fillId="19" borderId="32" xfId="0" applyNumberFormat="1" applyFont="1" applyFill="1" applyBorder="1" applyAlignment="1">
      <alignment vertical="center"/>
    </xf>
    <xf numFmtId="0" fontId="2" fillId="0" borderId="44" xfId="0" applyFont="1" applyBorder="1" applyAlignment="1">
      <alignment vertical="top"/>
    </xf>
    <xf numFmtId="0" fontId="0" fillId="0" borderId="2" xfId="0" applyFill="1" applyBorder="1" applyAlignment="1">
      <alignment horizontal="left"/>
    </xf>
    <xf numFmtId="0" fontId="0" fillId="0" borderId="3" xfId="0" applyFill="1" applyBorder="1" applyAlignment="1">
      <alignment horizontal="left"/>
    </xf>
    <xf numFmtId="171" fontId="5" fillId="19" borderId="53" xfId="0" applyNumberFormat="1" applyFont="1" applyFill="1" applyBorder="1" applyAlignment="1" applyProtection="1">
      <alignment horizontal="right"/>
      <protection locked="0"/>
    </xf>
    <xf numFmtId="1" fontId="73" fillId="0" borderId="0" xfId="7" applyNumberFormat="1" applyFill="1" applyBorder="1"/>
    <xf numFmtId="1" fontId="1" fillId="0" borderId="0" xfId="7" applyNumberFormat="1" applyFont="1" applyFill="1" applyBorder="1"/>
    <xf numFmtId="0" fontId="0" fillId="0" borderId="20" xfId="0" applyFill="1" applyBorder="1" applyAlignment="1">
      <alignment horizontal="left" wrapText="1"/>
    </xf>
    <xf numFmtId="0" fontId="0" fillId="0" borderId="21" xfId="0" applyFill="1" applyBorder="1" applyAlignment="1">
      <alignment horizontal="left" wrapText="1"/>
    </xf>
    <xf numFmtId="0" fontId="0" fillId="0" borderId="14" xfId="0" applyFill="1" applyBorder="1" applyAlignment="1">
      <alignment horizontal="left"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4" xfId="0" applyFill="1" applyBorder="1" applyAlignment="1">
      <alignment horizontal="left" vertical="top" wrapText="1"/>
    </xf>
    <xf numFmtId="0" fontId="11" fillId="0" borderId="15" xfId="0" applyFont="1"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xf numFmtId="0" fontId="0" fillId="0" borderId="24" xfId="0" applyBorder="1" applyAlignment="1"/>
    <xf numFmtId="0" fontId="0" fillId="0" borderId="23" xfId="0" applyBorder="1" applyAlignment="1"/>
    <xf numFmtId="0" fontId="0" fillId="0" borderId="18"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3" fillId="0" borderId="20" xfId="0" applyFont="1" applyFill="1" applyBorder="1" applyAlignment="1">
      <alignment horizontal="center" vertical="top" wrapText="1"/>
    </xf>
    <xf numFmtId="0" fontId="3" fillId="0" borderId="14" xfId="0" applyFont="1" applyFill="1" applyBorder="1" applyAlignment="1">
      <alignment horizontal="center" vertical="top" wrapText="1"/>
    </xf>
    <xf numFmtId="0" fontId="4" fillId="0" borderId="26" xfId="0" applyFont="1" applyBorder="1" applyAlignment="1">
      <alignment vertical="top" wrapText="1"/>
    </xf>
    <xf numFmtId="0" fontId="0" fillId="0" borderId="27" xfId="0" applyBorder="1" applyAlignment="1">
      <alignment vertical="top" wrapText="1"/>
    </xf>
    <xf numFmtId="0" fontId="4" fillId="0" borderId="26" xfId="0" applyFont="1" applyFill="1" applyBorder="1" applyAlignment="1">
      <alignment vertical="top" wrapText="1"/>
    </xf>
    <xf numFmtId="0" fontId="3" fillId="0" borderId="0" xfId="0" applyFont="1" applyBorder="1" applyAlignment="1">
      <alignment wrapText="1"/>
    </xf>
    <xf numFmtId="0" fontId="75" fillId="0" borderId="26" xfId="0" applyFont="1" applyFill="1" applyBorder="1" applyAlignment="1">
      <alignment horizontal="center" vertical="center"/>
    </xf>
    <xf numFmtId="0" fontId="75" fillId="0" borderId="33" xfId="0" applyFont="1" applyFill="1" applyBorder="1" applyAlignment="1">
      <alignment horizontal="center" vertical="center"/>
    </xf>
    <xf numFmtId="0" fontId="75" fillId="0" borderId="27" xfId="0" applyFont="1" applyFill="1" applyBorder="1" applyAlignment="1">
      <alignment horizontal="center" vertical="center"/>
    </xf>
    <xf numFmtId="0" fontId="11" fillId="0" borderId="2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3" fillId="0" borderId="42" xfId="0" applyFont="1" applyBorder="1" applyAlignment="1"/>
    <xf numFmtId="0" fontId="0" fillId="0" borderId="31" xfId="0" applyBorder="1" applyAlignment="1"/>
    <xf numFmtId="0" fontId="0" fillId="0" borderId="32" xfId="0" applyBorder="1" applyAlignment="1"/>
    <xf numFmtId="8" fontId="75" fillId="0" borderId="26" xfId="0" applyNumberFormat="1" applyFont="1" applyFill="1" applyBorder="1" applyAlignment="1">
      <alignment horizontal="center" vertical="center"/>
    </xf>
    <xf numFmtId="8" fontId="75" fillId="0" borderId="27" xfId="0" applyNumberFormat="1" applyFont="1" applyFill="1" applyBorder="1" applyAlignment="1">
      <alignment horizontal="center" vertical="center"/>
    </xf>
    <xf numFmtId="0" fontId="9" fillId="0" borderId="11" xfId="0" applyFont="1" applyFill="1" applyBorder="1" applyAlignment="1">
      <alignment horizontal="left" wrapText="1"/>
    </xf>
    <xf numFmtId="0" fontId="0" fillId="0" borderId="11" xfId="0" applyFill="1" applyBorder="1" applyAlignment="1">
      <alignment wrapText="1"/>
    </xf>
    <xf numFmtId="0" fontId="0" fillId="0" borderId="0" xfId="0" applyFill="1" applyAlignment="1">
      <alignment wrapText="1"/>
    </xf>
    <xf numFmtId="0" fontId="11" fillId="0" borderId="20" xfId="0" applyFont="1" applyFill="1"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3" fillId="0" borderId="12" xfId="0" applyFont="1" applyBorder="1" applyAlignment="1">
      <alignment horizontal="left" wrapText="1"/>
    </xf>
    <xf numFmtId="0" fontId="3" fillId="0" borderId="0" xfId="0" applyFont="1" applyBorder="1" applyAlignment="1">
      <alignment horizontal="left" wrapText="1"/>
    </xf>
    <xf numFmtId="0" fontId="3" fillId="0" borderId="6" xfId="0" applyFont="1"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2"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48" fillId="0" borderId="0" xfId="0" applyFont="1" applyAlignment="1">
      <alignment horizontal="left" vertical="top" wrapText="1"/>
    </xf>
    <xf numFmtId="0" fontId="48" fillId="0" borderId="0" xfId="0" applyFont="1" applyAlignment="1">
      <alignment vertical="top" wrapText="1"/>
    </xf>
    <xf numFmtId="0" fontId="3" fillId="0" borderId="20" xfId="0" applyFont="1" applyBorder="1" applyAlignment="1">
      <alignment wrapText="1"/>
    </xf>
    <xf numFmtId="0" fontId="3" fillId="0" borderId="21" xfId="0" applyFont="1" applyBorder="1" applyAlignment="1">
      <alignment wrapText="1"/>
    </xf>
    <xf numFmtId="0" fontId="3" fillId="0" borderId="14"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3" fillId="0" borderId="51" xfId="0" applyFont="1" applyBorder="1" applyAlignment="1">
      <alignment horizontal="center" vertical="top" wrapText="1"/>
    </xf>
    <xf numFmtId="0" fontId="3" fillId="0" borderId="14" xfId="0" applyFont="1" applyBorder="1" applyAlignment="1">
      <alignment horizontal="center" vertical="top" wrapText="1"/>
    </xf>
    <xf numFmtId="0" fontId="3" fillId="0" borderId="20" xfId="0" applyFont="1" applyBorder="1" applyAlignment="1">
      <alignment horizontal="center" vertical="top" wrapText="1"/>
    </xf>
    <xf numFmtId="0" fontId="3" fillId="0" borderId="52" xfId="0" applyFont="1" applyBorder="1" applyAlignment="1">
      <alignment horizontal="center" vertical="top" wrapText="1"/>
    </xf>
    <xf numFmtId="0" fontId="0" fillId="0" borderId="34"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4" xfId="0" applyBorder="1" applyAlignment="1">
      <alignment wrapText="1"/>
    </xf>
    <xf numFmtId="0" fontId="0" fillId="0" borderId="23" xfId="0" applyBorder="1" applyAlignment="1">
      <alignment wrapText="1"/>
    </xf>
    <xf numFmtId="0" fontId="11" fillId="0" borderId="40" xfId="0" applyFont="1" applyFill="1" applyBorder="1" applyAlignment="1">
      <alignment horizontal="left"/>
    </xf>
    <xf numFmtId="0" fontId="11" fillId="0" borderId="21" xfId="0" applyFont="1" applyFill="1" applyBorder="1" applyAlignment="1">
      <alignment horizontal="left"/>
    </xf>
    <xf numFmtId="0" fontId="11" fillId="0" borderId="42"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0" fillId="0" borderId="17" xfId="0" applyBorder="1" applyAlignment="1">
      <alignment wrapText="1"/>
    </xf>
    <xf numFmtId="0" fontId="0" fillId="0" borderId="0" xfId="0" applyBorder="1" applyAlignment="1">
      <alignment wrapText="1"/>
    </xf>
    <xf numFmtId="0" fontId="0" fillId="0" borderId="22" xfId="0" applyBorder="1" applyAlignment="1">
      <alignment wrapText="1"/>
    </xf>
    <xf numFmtId="0" fontId="4" fillId="0" borderId="0" xfId="0" applyFont="1" applyAlignment="1">
      <alignment wrapText="1"/>
    </xf>
    <xf numFmtId="0" fontId="0" fillId="0" borderId="13" xfId="0" applyBorder="1" applyAlignment="1">
      <alignment wrapText="1"/>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0" fillId="0" borderId="0" xfId="0" applyFont="1" applyAlignment="1">
      <alignment horizontal="center"/>
    </xf>
    <xf numFmtId="0" fontId="6" fillId="0" borderId="0" xfId="0" applyFont="1" applyAlignment="1">
      <alignment horizontal="left" wrapText="1"/>
    </xf>
    <xf numFmtId="0" fontId="30" fillId="0" borderId="0" xfId="0" applyFont="1" applyAlignment="1">
      <alignment horizontal="left" wrapText="1"/>
    </xf>
    <xf numFmtId="0" fontId="10" fillId="0" borderId="0" xfId="0" applyFont="1" applyAlignment="1">
      <alignment horizontal="left" wrapText="1"/>
    </xf>
    <xf numFmtId="0" fontId="30" fillId="0" borderId="0" xfId="0" applyFont="1" applyFill="1" applyAlignment="1">
      <alignment horizontal="left" wrapText="1"/>
    </xf>
    <xf numFmtId="0" fontId="12" fillId="6" borderId="0" xfId="0" applyFont="1" applyFill="1" applyAlignment="1">
      <alignment horizontal="left" wrapText="1"/>
    </xf>
    <xf numFmtId="0" fontId="10" fillId="0" borderId="0" xfId="0" applyFont="1" applyAlignment="1">
      <alignment wrapText="1"/>
    </xf>
    <xf numFmtId="0" fontId="6" fillId="0" borderId="0" xfId="0" applyFont="1" applyAlignment="1">
      <alignment horizontal="left" vertical="top" wrapText="1"/>
    </xf>
    <xf numFmtId="15" fontId="3" fillId="0" borderId="0" xfId="0" applyNumberFormat="1" applyFont="1" applyAlignment="1">
      <alignment horizontal="center" wrapText="1"/>
    </xf>
    <xf numFmtId="0" fontId="3" fillId="0" borderId="0" xfId="0" applyFont="1" applyAlignment="1">
      <alignment horizontal="center" wrapText="1"/>
    </xf>
    <xf numFmtId="2" fontId="3" fillId="0" borderId="0" xfId="0" applyNumberFormat="1" applyFont="1" applyAlignment="1">
      <alignment horizontal="center" wrapText="1"/>
    </xf>
    <xf numFmtId="0" fontId="3" fillId="7" borderId="0" xfId="0" applyFont="1" applyFill="1" applyAlignment="1">
      <alignment horizontal="center" wrapText="1"/>
    </xf>
    <xf numFmtId="15" fontId="3" fillId="0" borderId="25" xfId="0" applyNumberFormat="1" applyFont="1" applyBorder="1" applyAlignment="1">
      <alignment horizontal="center" wrapText="1"/>
    </xf>
    <xf numFmtId="2" fontId="3" fillId="0" borderId="25" xfId="0" applyNumberFormat="1" applyFont="1" applyBorder="1" applyAlignment="1">
      <alignment horizontal="center" wrapText="1"/>
    </xf>
    <xf numFmtId="0" fontId="3" fillId="0" borderId="0" xfId="0" applyFont="1" applyFill="1" applyAlignment="1">
      <alignment horizontal="center" wrapText="1"/>
    </xf>
    <xf numFmtId="0" fontId="3" fillId="0" borderId="25" xfId="0" applyFont="1" applyFill="1" applyBorder="1" applyAlignment="1">
      <alignment horizontal="center" wrapText="1"/>
    </xf>
    <xf numFmtId="0" fontId="3" fillId="0" borderId="25" xfId="0" applyFont="1" applyBorder="1" applyAlignment="1">
      <alignment horizontal="center" wrapText="1"/>
    </xf>
    <xf numFmtId="0" fontId="0" fillId="0" borderId="0" xfId="0" applyAlignment="1">
      <alignment horizontal="center"/>
    </xf>
    <xf numFmtId="0" fontId="0" fillId="0" borderId="25" xfId="0" applyBorder="1" applyAlignment="1">
      <alignment horizontal="center"/>
    </xf>
    <xf numFmtId="0" fontId="18" fillId="0" borderId="15" xfId="0" applyFont="1" applyBorder="1" applyAlignment="1">
      <alignment vertical="top" wrapText="1"/>
    </xf>
    <xf numFmtId="0" fontId="12" fillId="0" borderId="34"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0" xfId="0" applyFont="1" applyBorder="1" applyAlignment="1">
      <alignment vertical="top" wrapText="1"/>
    </xf>
    <xf numFmtId="0" fontId="12" fillId="0" borderId="22" xfId="0" applyFont="1" applyBorder="1" applyAlignment="1">
      <alignment vertical="top" wrapText="1"/>
    </xf>
    <xf numFmtId="0" fontId="12" fillId="0" borderId="18" xfId="0" applyFont="1" applyBorder="1" applyAlignment="1">
      <alignment vertical="top" wrapText="1"/>
    </xf>
    <xf numFmtId="0" fontId="12" fillId="0" borderId="24" xfId="0" applyFont="1" applyBorder="1" applyAlignment="1">
      <alignment vertical="top" wrapText="1"/>
    </xf>
    <xf numFmtId="0" fontId="12" fillId="0" borderId="23" xfId="0" applyFont="1" applyBorder="1" applyAlignment="1">
      <alignment vertical="top" wrapText="1"/>
    </xf>
    <xf numFmtId="0" fontId="53" fillId="0" borderId="12" xfId="0" applyFont="1" applyBorder="1" applyAlignment="1">
      <alignment wrapText="1"/>
    </xf>
    <xf numFmtId="0" fontId="0" fillId="0" borderId="12" xfId="0" applyBorder="1" applyAlignment="1">
      <alignment wrapText="1"/>
    </xf>
    <xf numFmtId="0" fontId="62" fillId="0" borderId="42" xfId="0" applyFont="1" applyBorder="1" applyAlignment="1"/>
    <xf numFmtId="0" fontId="63" fillId="0" borderId="0" xfId="0" applyFont="1" applyBorder="1" applyAlignment="1">
      <alignment wrapText="1"/>
    </xf>
    <xf numFmtId="0" fontId="45" fillId="0" borderId="12" xfId="0" applyFont="1" applyBorder="1" applyAlignment="1">
      <alignment wrapText="1"/>
    </xf>
    <xf numFmtId="0" fontId="45" fillId="0" borderId="0" xfId="0" applyFont="1" applyBorder="1" applyAlignment="1">
      <alignment wrapText="1"/>
    </xf>
    <xf numFmtId="1" fontId="3" fillId="3" borderId="0" xfId="0" applyNumberFormat="1" applyFont="1" applyFill="1" applyAlignment="1">
      <alignment wrapText="1"/>
    </xf>
    <xf numFmtId="0" fontId="3" fillId="3" borderId="0" xfId="0" applyFont="1" applyFill="1" applyAlignment="1">
      <alignment wrapText="1"/>
    </xf>
    <xf numFmtId="0" fontId="3" fillId="0" borderId="15" xfId="0" applyFont="1" applyFill="1" applyBorder="1" applyAlignment="1">
      <alignment wrapText="1"/>
    </xf>
  </cellXfs>
  <cellStyles count="15">
    <cellStyle name="Comma 2" xfId="1" xr:uid="{00000000-0005-0000-0000-000000000000}"/>
    <cellStyle name="Currency" xfId="2" builtinId="4"/>
    <cellStyle name="Currency 2" xfId="3" xr:uid="{00000000-0005-0000-0000-000002000000}"/>
    <cellStyle name="Currency 2 2" xfId="4" xr:uid="{00000000-0005-0000-0000-000003000000}"/>
    <cellStyle name="Currency 3"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64">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4"/>
  <sheetViews>
    <sheetView topLeftCell="A49" workbookViewId="0">
      <selection activeCell="C1" sqref="C1"/>
    </sheetView>
  </sheetViews>
  <sheetFormatPr defaultRowHeight="12.5" x14ac:dyDescent="0.25"/>
  <cols>
    <col min="1" max="1" width="35.1796875" customWidth="1"/>
    <col min="2" max="2" width="11.81640625" customWidth="1"/>
    <col min="3" max="3" width="10.453125" customWidth="1"/>
    <col min="4" max="4" width="12.54296875" customWidth="1"/>
    <col min="5" max="5" width="12.26953125" customWidth="1"/>
    <col min="6" max="6" width="13.54296875" customWidth="1"/>
    <col min="7" max="7" width="9.453125" customWidth="1"/>
    <col min="8" max="8" width="10.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15" width="9.54296875" style="10" bestFit="1" customWidth="1"/>
    <col min="16" max="20" width="9.54296875" bestFit="1" customWidth="1"/>
    <col min="21" max="22" width="10.81640625" bestFit="1" customWidth="1"/>
  </cols>
  <sheetData>
    <row r="1" spans="1:17" ht="12.75" customHeight="1" x14ac:dyDescent="0.3">
      <c r="A1" s="12" t="s">
        <v>1395</v>
      </c>
      <c r="B1" s="169">
        <v>44287</v>
      </c>
      <c r="I1" s="53" t="s">
        <v>325</v>
      </c>
      <c r="O1" s="8"/>
    </row>
    <row r="2" spans="1:17" ht="12.75" customHeight="1" x14ac:dyDescent="0.3">
      <c r="A2" s="626"/>
    </row>
    <row r="3" spans="1:17" ht="12.75" customHeight="1" x14ac:dyDescent="0.3">
      <c r="A3" s="626"/>
    </row>
    <row r="4" spans="1:17" ht="12.75" customHeight="1" x14ac:dyDescent="0.3">
      <c r="A4" s="626" t="s">
        <v>1399</v>
      </c>
    </row>
    <row r="5" spans="1:17" ht="12.75" customHeight="1" x14ac:dyDescent="0.3">
      <c r="A5" s="626"/>
    </row>
    <row r="6" spans="1:17" ht="12.75" customHeight="1" thickBot="1" x14ac:dyDescent="0.35">
      <c r="A6" s="1" t="s">
        <v>347</v>
      </c>
    </row>
    <row r="7" spans="1:17" ht="12.75" customHeight="1" thickBot="1" x14ac:dyDescent="0.3">
      <c r="A7" s="773" t="s">
        <v>326</v>
      </c>
      <c r="B7" s="774" t="s">
        <v>327</v>
      </c>
      <c r="C7" s="775" t="s">
        <v>348</v>
      </c>
      <c r="D7" s="775">
        <v>1</v>
      </c>
      <c r="E7" s="775">
        <v>2</v>
      </c>
      <c r="F7" s="775">
        <v>3</v>
      </c>
      <c r="G7" s="775">
        <v>4</v>
      </c>
      <c r="H7" s="775">
        <v>5</v>
      </c>
      <c r="I7" s="775">
        <v>6</v>
      </c>
      <c r="J7" s="775">
        <v>7</v>
      </c>
      <c r="K7" s="775">
        <v>8</v>
      </c>
      <c r="L7" s="775">
        <v>9</v>
      </c>
      <c r="M7" s="775">
        <v>10</v>
      </c>
      <c r="N7" s="775">
        <v>11</v>
      </c>
      <c r="O7" s="776">
        <v>12</v>
      </c>
    </row>
    <row r="8" spans="1:17" ht="12.75" customHeight="1" thickBot="1" x14ac:dyDescent="0.35">
      <c r="A8" s="772" t="s">
        <v>376</v>
      </c>
      <c r="B8" s="758" t="s">
        <v>1143</v>
      </c>
      <c r="C8" s="1028">
        <v>82356</v>
      </c>
      <c r="D8" s="1028">
        <v>84979</v>
      </c>
      <c r="E8" s="1028">
        <v>89366</v>
      </c>
      <c r="F8" s="1028">
        <v>94459</v>
      </c>
      <c r="G8" s="1028">
        <v>100278</v>
      </c>
      <c r="H8" s="1028">
        <v>103596</v>
      </c>
      <c r="I8" s="1028">
        <v>106920</v>
      </c>
      <c r="J8" s="617"/>
      <c r="K8" s="617"/>
      <c r="L8" s="617"/>
      <c r="M8" s="617"/>
      <c r="N8" s="617"/>
      <c r="O8" s="617"/>
      <c r="P8" s="10"/>
      <c r="Q8" s="10"/>
    </row>
    <row r="9" spans="1:17" ht="12.65" customHeight="1" thickBot="1" x14ac:dyDescent="0.3">
      <c r="A9" s="759"/>
      <c r="B9" s="1131" t="s">
        <v>1141</v>
      </c>
      <c r="C9" s="1029"/>
      <c r="D9" s="1030"/>
      <c r="E9" s="1030"/>
      <c r="F9" s="1030"/>
      <c r="G9" s="1030"/>
      <c r="H9" s="617"/>
      <c r="I9" s="617"/>
      <c r="J9" s="617"/>
      <c r="K9" s="617"/>
      <c r="L9" s="617"/>
      <c r="M9" s="617"/>
      <c r="N9" s="617"/>
      <c r="O9" s="617"/>
      <c r="P9" s="10"/>
      <c r="Q9" s="10"/>
    </row>
    <row r="10" spans="1:17" ht="12.65" customHeight="1" thickBot="1" x14ac:dyDescent="0.35">
      <c r="A10" s="771" t="s">
        <v>1109</v>
      </c>
      <c r="B10" s="1132"/>
      <c r="C10" s="1031">
        <v>66634</v>
      </c>
      <c r="D10" s="1031">
        <v>71401</v>
      </c>
      <c r="E10" s="1031">
        <v>76171</v>
      </c>
      <c r="F10" s="1031">
        <v>80939</v>
      </c>
      <c r="G10" s="1031">
        <v>86376</v>
      </c>
      <c r="H10" s="1090" t="s">
        <v>1404</v>
      </c>
      <c r="I10" s="617"/>
      <c r="J10" s="617"/>
      <c r="K10" s="617"/>
      <c r="L10" s="617"/>
      <c r="M10" s="617"/>
      <c r="N10" s="617"/>
      <c r="O10" s="617"/>
      <c r="P10" s="10"/>
      <c r="Q10" s="10"/>
    </row>
    <row r="11" spans="1:17" ht="12.65" customHeight="1" thickBot="1" x14ac:dyDescent="0.35">
      <c r="A11" s="777" t="s">
        <v>933</v>
      </c>
      <c r="B11" s="903" t="s">
        <v>278</v>
      </c>
      <c r="C11" s="1087">
        <v>33883</v>
      </c>
      <c r="D11" s="1100">
        <v>35955</v>
      </c>
      <c r="E11" s="1111">
        <v>38851</v>
      </c>
      <c r="F11" s="1104">
        <v>40603</v>
      </c>
      <c r="G11" s="1104">
        <v>42712</v>
      </c>
      <c r="H11" s="1106">
        <v>44826</v>
      </c>
      <c r="I11" s="1103">
        <v>46938</v>
      </c>
      <c r="J11" s="1107">
        <v>49051</v>
      </c>
      <c r="K11" s="1041">
        <v>51162</v>
      </c>
      <c r="L11" s="1107">
        <v>53276</v>
      </c>
      <c r="M11" s="617"/>
      <c r="N11" s="617"/>
      <c r="O11" s="617"/>
      <c r="P11" s="10"/>
      <c r="Q11" s="10"/>
    </row>
    <row r="12" spans="1:17" ht="12.65" customHeight="1" thickBot="1" x14ac:dyDescent="0.35">
      <c r="A12" s="777" t="s">
        <v>1068</v>
      </c>
      <c r="B12" s="778" t="s">
        <v>1069</v>
      </c>
      <c r="C12" s="1088">
        <v>33883</v>
      </c>
      <c r="D12" s="1100">
        <v>35955</v>
      </c>
      <c r="E12" s="1101">
        <v>38851</v>
      </c>
      <c r="F12" s="1105">
        <v>40603</v>
      </c>
      <c r="G12" s="1105">
        <v>42712</v>
      </c>
      <c r="H12" s="1105">
        <v>44826</v>
      </c>
      <c r="I12" s="617"/>
      <c r="J12" s="617"/>
      <c r="K12" s="617"/>
      <c r="L12" s="617"/>
      <c r="M12" s="617"/>
      <c r="N12" s="617"/>
      <c r="O12" s="617"/>
      <c r="P12" s="10"/>
      <c r="Q12" s="10"/>
    </row>
    <row r="13" spans="1:17" ht="12.65" customHeight="1" thickBot="1" x14ac:dyDescent="0.35">
      <c r="A13" s="777" t="s">
        <v>1144</v>
      </c>
      <c r="B13" s="973" t="s">
        <v>1070</v>
      </c>
      <c r="C13" s="1088">
        <v>33883</v>
      </c>
      <c r="D13" s="1100">
        <v>35955</v>
      </c>
      <c r="E13" s="1101">
        <v>38851</v>
      </c>
      <c r="F13" s="1105">
        <v>40603</v>
      </c>
      <c r="G13" s="1105">
        <v>42712</v>
      </c>
      <c r="H13" s="1105">
        <v>44826</v>
      </c>
      <c r="I13" s="10"/>
      <c r="J13" s="10"/>
      <c r="K13" s="10"/>
      <c r="L13" s="10"/>
      <c r="M13" s="617"/>
      <c r="N13" s="617"/>
      <c r="O13" s="617"/>
      <c r="P13" s="10"/>
      <c r="Q13" s="10"/>
    </row>
    <row r="14" spans="1:17" ht="12.65" customHeight="1" thickBot="1" x14ac:dyDescent="0.35">
      <c r="A14" s="777" t="s">
        <v>1265</v>
      </c>
      <c r="B14" s="779" t="s">
        <v>1328</v>
      </c>
      <c r="C14" s="1034">
        <v>31864</v>
      </c>
      <c r="D14" s="1034">
        <v>33948</v>
      </c>
      <c r="E14" s="1034">
        <v>36031</v>
      </c>
      <c r="F14" s="1034">
        <v>38115</v>
      </c>
      <c r="G14" s="1034">
        <v>40198</v>
      </c>
      <c r="H14" s="1034">
        <v>42283</v>
      </c>
      <c r="I14" s="1034">
        <v>44366</v>
      </c>
      <c r="J14" s="100"/>
      <c r="K14" s="10"/>
      <c r="L14" s="10"/>
      <c r="M14" s="617"/>
      <c r="N14" s="617"/>
      <c r="O14" s="617"/>
      <c r="P14" s="10"/>
      <c r="Q14" s="10"/>
    </row>
    <row r="15" spans="1:17" ht="12.65" customHeight="1" thickBot="1" x14ac:dyDescent="0.35">
      <c r="A15" s="781" t="s">
        <v>280</v>
      </c>
      <c r="B15" s="780" t="s">
        <v>365</v>
      </c>
      <c r="C15" s="1034">
        <v>31708</v>
      </c>
      <c r="D15" s="1034">
        <v>33782</v>
      </c>
      <c r="E15" s="1034">
        <v>35854</v>
      </c>
      <c r="F15" s="1035"/>
      <c r="G15" s="1035"/>
      <c r="H15" s="1035"/>
      <c r="I15" s="1035"/>
      <c r="J15" s="10"/>
      <c r="K15" s="10"/>
      <c r="L15" s="10"/>
      <c r="M15" s="617"/>
      <c r="N15" s="617"/>
      <c r="O15" s="617"/>
      <c r="P15" s="10"/>
      <c r="Q15" s="10"/>
    </row>
    <row r="16" spans="1:17" ht="12.65" customHeight="1" thickBot="1" x14ac:dyDescent="0.35">
      <c r="A16" s="781" t="s">
        <v>366</v>
      </c>
      <c r="B16" s="782" t="s">
        <v>367</v>
      </c>
      <c r="C16" s="1032">
        <v>25563</v>
      </c>
      <c r="D16" s="1032">
        <v>27159</v>
      </c>
      <c r="E16" s="1032">
        <v>28756</v>
      </c>
      <c r="F16" s="617"/>
      <c r="G16" s="617" t="s">
        <v>325</v>
      </c>
      <c r="H16" s="617"/>
      <c r="I16" s="617"/>
      <c r="J16" s="617"/>
      <c r="K16" s="617"/>
      <c r="L16" s="617"/>
      <c r="M16" s="617"/>
      <c r="N16" s="617"/>
      <c r="O16" s="617"/>
      <c r="P16" s="10"/>
      <c r="Q16" s="10"/>
    </row>
    <row r="17" spans="1:17" ht="12.65" customHeight="1" thickBot="1" x14ac:dyDescent="0.3">
      <c r="A17" s="621"/>
      <c r="C17" s="10"/>
      <c r="D17" s="10"/>
      <c r="E17" s="10"/>
      <c r="F17" s="1036"/>
      <c r="G17" s="617"/>
      <c r="H17" s="617"/>
      <c r="I17" s="617"/>
      <c r="J17" s="617"/>
      <c r="K17" s="617"/>
      <c r="L17" s="617"/>
      <c r="M17" s="617"/>
      <c r="N17" s="617"/>
      <c r="O17" s="617"/>
      <c r="P17" s="10"/>
      <c r="Q17" s="10"/>
    </row>
    <row r="18" spans="1:17" ht="12.65" customHeight="1" thickBot="1" x14ac:dyDescent="0.4">
      <c r="A18" s="904" t="s">
        <v>1108</v>
      </c>
      <c r="B18" s="816"/>
      <c r="C18" s="1037"/>
      <c r="D18" s="1037"/>
      <c r="E18" s="1037"/>
      <c r="F18" s="1037"/>
      <c r="G18" s="1037"/>
      <c r="H18" s="1037"/>
      <c r="I18" s="1037"/>
      <c r="J18" s="617"/>
      <c r="K18" s="617"/>
      <c r="L18" s="617"/>
      <c r="M18" s="617"/>
      <c r="N18" s="617"/>
      <c r="O18" s="617"/>
      <c r="P18" s="930"/>
      <c r="Q18" s="10"/>
    </row>
    <row r="19" spans="1:17" ht="12.75" customHeight="1" thickBot="1" x14ac:dyDescent="0.35">
      <c r="A19" s="777" t="s">
        <v>353</v>
      </c>
      <c r="B19" s="905" t="s">
        <v>351</v>
      </c>
      <c r="C19" s="1034">
        <v>43626</v>
      </c>
      <c r="D19" s="1034">
        <v>48248</v>
      </c>
      <c r="E19" s="1034">
        <v>52866</v>
      </c>
      <c r="F19" s="1034">
        <v>57488</v>
      </c>
      <c r="G19" s="1034">
        <v>62108</v>
      </c>
      <c r="H19" s="1034">
        <v>66729</v>
      </c>
      <c r="I19" s="1034">
        <v>72829</v>
      </c>
      <c r="J19" s="1034">
        <v>78117</v>
      </c>
      <c r="K19" s="1034">
        <v>80312</v>
      </c>
      <c r="L19" s="1034">
        <v>83175</v>
      </c>
      <c r="M19" s="1034">
        <v>86037</v>
      </c>
      <c r="N19" s="1034">
        <v>88900</v>
      </c>
      <c r="O19" s="1034">
        <v>91763</v>
      </c>
      <c r="P19" s="1034">
        <v>94630</v>
      </c>
      <c r="Q19" s="10"/>
    </row>
    <row r="20" spans="1:17" ht="12.75" customHeight="1" thickBot="1" x14ac:dyDescent="0.4">
      <c r="A20" s="777" t="s">
        <v>354</v>
      </c>
      <c r="B20" s="713" t="s">
        <v>355</v>
      </c>
      <c r="C20" s="1034">
        <v>39468</v>
      </c>
      <c r="D20" s="1034">
        <v>42601</v>
      </c>
      <c r="E20" s="1091">
        <v>45733</v>
      </c>
      <c r="F20" s="1091">
        <v>48865</v>
      </c>
      <c r="G20" s="1034">
        <v>52000</v>
      </c>
      <c r="H20" s="1089">
        <v>55130</v>
      </c>
      <c r="I20" s="1091">
        <v>58264</v>
      </c>
      <c r="J20" s="1091">
        <v>61396</v>
      </c>
      <c r="K20" s="1038"/>
      <c r="L20" s="1038"/>
      <c r="M20" s="609"/>
      <c r="N20" s="609"/>
      <c r="O20" s="609"/>
      <c r="P20" s="10"/>
      <c r="Q20" s="10"/>
    </row>
    <row r="21" spans="1:17" ht="12.75" customHeight="1" thickBot="1" x14ac:dyDescent="0.4">
      <c r="A21" s="787"/>
      <c r="B21" s="786"/>
      <c r="C21" s="1039" t="s">
        <v>356</v>
      </c>
      <c r="D21" s="1040" t="s">
        <v>356</v>
      </c>
      <c r="E21" s="1040" t="s">
        <v>356</v>
      </c>
      <c r="F21" s="1040" t="s">
        <v>356</v>
      </c>
      <c r="G21" s="1040" t="s">
        <v>356</v>
      </c>
      <c r="H21" s="1040" t="s">
        <v>356</v>
      </c>
      <c r="I21" s="1040" t="s">
        <v>357</v>
      </c>
      <c r="J21" s="1040" t="s">
        <v>357</v>
      </c>
      <c r="K21" s="1040" t="s">
        <v>357</v>
      </c>
      <c r="L21" s="1040" t="s">
        <v>357</v>
      </c>
      <c r="M21" s="1040" t="s">
        <v>357</v>
      </c>
      <c r="N21" s="1040" t="s">
        <v>357</v>
      </c>
      <c r="O21" s="609"/>
      <c r="P21" s="10"/>
      <c r="Q21" s="10"/>
    </row>
    <row r="22" spans="1:17" ht="12.75" customHeight="1" thickBot="1" x14ac:dyDescent="0.4">
      <c r="A22" s="788" t="s">
        <v>354</v>
      </c>
      <c r="B22" s="713" t="s">
        <v>311</v>
      </c>
      <c r="C22" s="1041">
        <v>39468</v>
      </c>
      <c r="D22" s="1034">
        <v>42601</v>
      </c>
      <c r="E22" s="1091">
        <v>45733</v>
      </c>
      <c r="F22" s="1091">
        <v>48865</v>
      </c>
      <c r="G22" s="1034">
        <v>52000</v>
      </c>
      <c r="H22" s="1034">
        <v>55130</v>
      </c>
      <c r="I22" s="1091">
        <v>58264</v>
      </c>
      <c r="J22" s="1091">
        <v>61396</v>
      </c>
      <c r="K22" s="1034">
        <v>64530</v>
      </c>
      <c r="L22" s="1034">
        <v>67663</v>
      </c>
      <c r="M22" s="1034">
        <v>70794</v>
      </c>
      <c r="N22" s="1034">
        <v>73928</v>
      </c>
      <c r="O22" s="1042"/>
      <c r="P22" s="10"/>
      <c r="Q22" s="10"/>
    </row>
    <row r="23" spans="1:17" ht="12.65" hidden="1" customHeight="1" x14ac:dyDescent="0.35">
      <c r="A23" s="790"/>
      <c r="B23" s="261"/>
      <c r="C23" s="1043"/>
      <c r="D23" s="1043"/>
      <c r="E23" s="1043"/>
      <c r="F23" s="1043"/>
      <c r="G23" s="1043"/>
      <c r="H23" s="1043"/>
      <c r="I23" s="1043"/>
      <c r="J23" s="1043"/>
      <c r="K23" s="1043"/>
      <c r="L23" s="1043"/>
      <c r="M23" s="1043"/>
      <c r="N23" s="1043"/>
      <c r="O23" s="1042"/>
      <c r="P23" s="10"/>
      <c r="Q23" s="10"/>
    </row>
    <row r="24" spans="1:17" ht="12.65" hidden="1" customHeight="1" thickBot="1" x14ac:dyDescent="0.4">
      <c r="A24" s="785"/>
      <c r="B24" s="715"/>
      <c r="C24" s="606"/>
      <c r="D24" s="606"/>
      <c r="E24" s="606" t="s">
        <v>325</v>
      </c>
      <c r="F24" s="606"/>
      <c r="G24" s="606"/>
      <c r="H24" s="607"/>
      <c r="I24" s="607"/>
      <c r="J24" s="1044"/>
      <c r="K24" s="1038"/>
      <c r="L24" s="1038"/>
      <c r="M24" s="609"/>
      <c r="N24" s="609"/>
      <c r="O24" s="609"/>
      <c r="P24" s="10"/>
      <c r="Q24" s="10"/>
    </row>
    <row r="25" spans="1:17" ht="12.65" hidden="1" customHeight="1" thickBot="1" x14ac:dyDescent="0.4">
      <c r="A25" s="712" t="s">
        <v>358</v>
      </c>
      <c r="B25" s="713" t="s">
        <v>359</v>
      </c>
      <c r="C25" s="1045">
        <v>47560</v>
      </c>
      <c r="D25" s="1045">
        <v>50455</v>
      </c>
      <c r="E25" s="1045">
        <v>53350</v>
      </c>
      <c r="F25" s="1045">
        <v>56243</v>
      </c>
      <c r="G25" s="1045">
        <v>59139</v>
      </c>
      <c r="H25" s="1045">
        <v>62033</v>
      </c>
      <c r="I25" s="1045">
        <v>64926</v>
      </c>
      <c r="J25" s="1045">
        <v>67822</v>
      </c>
      <c r="K25" s="1038"/>
      <c r="L25" s="1038" t="s">
        <v>1140</v>
      </c>
      <c r="M25" s="609"/>
      <c r="N25" s="609"/>
      <c r="O25" s="609"/>
      <c r="P25" s="10"/>
      <c r="Q25" s="10"/>
    </row>
    <row r="26" spans="1:17" ht="12.65" hidden="1" customHeight="1" thickBot="1" x14ac:dyDescent="0.4">
      <c r="A26" s="599"/>
      <c r="B26" s="714"/>
      <c r="C26" s="608"/>
      <c r="D26" s="608"/>
      <c r="E26" s="608"/>
      <c r="F26" s="608"/>
      <c r="G26" s="608"/>
      <c r="H26" s="608"/>
      <c r="I26" s="608"/>
      <c r="J26" s="608"/>
      <c r="K26" s="1038"/>
      <c r="L26" s="1038" t="s">
        <v>1140</v>
      </c>
      <c r="M26" s="609"/>
      <c r="N26" s="609"/>
      <c r="O26" s="609"/>
      <c r="P26" s="10"/>
      <c r="Q26" s="10"/>
    </row>
    <row r="27" spans="1:17" ht="12.65" hidden="1" customHeight="1" thickBot="1" x14ac:dyDescent="0.4">
      <c r="A27" s="716" t="s">
        <v>360</v>
      </c>
      <c r="B27" s="713" t="s">
        <v>361</v>
      </c>
      <c r="C27" s="1045">
        <v>33657</v>
      </c>
      <c r="D27" s="1045">
        <v>35480</v>
      </c>
      <c r="E27" s="1045">
        <v>37302</v>
      </c>
      <c r="F27" s="1045">
        <v>39124</v>
      </c>
      <c r="G27" s="1045">
        <v>40946</v>
      </c>
      <c r="H27" s="1045">
        <v>42758</v>
      </c>
      <c r="I27" s="1045">
        <v>44590</v>
      </c>
      <c r="J27" s="1045">
        <v>46413</v>
      </c>
      <c r="K27" s="1046"/>
      <c r="L27" s="1046"/>
      <c r="M27" s="610"/>
      <c r="N27" s="610"/>
      <c r="O27" s="610"/>
      <c r="P27" s="10"/>
      <c r="Q27" s="10"/>
    </row>
    <row r="28" spans="1:17" ht="12.75" customHeight="1" thickBot="1" x14ac:dyDescent="0.35">
      <c r="A28" s="791" t="s">
        <v>362</v>
      </c>
      <c r="B28" s="1133" t="s">
        <v>1110</v>
      </c>
      <c r="C28" s="1047">
        <v>35350</v>
      </c>
      <c r="D28" s="1048">
        <v>37101</v>
      </c>
      <c r="E28" s="1102">
        <v>38851</v>
      </c>
      <c r="F28" s="1102">
        <v>40603</v>
      </c>
      <c r="G28" s="1102">
        <v>42712</v>
      </c>
      <c r="H28" s="1102">
        <v>44826</v>
      </c>
      <c r="I28" s="1102">
        <v>46938</v>
      </c>
      <c r="J28" s="1102">
        <v>49051</v>
      </c>
      <c r="K28" s="1048">
        <v>51162</v>
      </c>
      <c r="L28" s="1102">
        <v>53276</v>
      </c>
      <c r="M28" s="10"/>
      <c r="N28" s="10"/>
      <c r="P28" s="10"/>
      <c r="Q28" s="10"/>
    </row>
    <row r="29" spans="1:17" ht="12.75" customHeight="1" thickBot="1" x14ac:dyDescent="0.4">
      <c r="A29" s="792"/>
      <c r="B29" s="1132"/>
      <c r="C29" s="1049"/>
      <c r="D29" s="1050"/>
      <c r="E29" s="1050"/>
      <c r="F29" s="1050"/>
      <c r="G29" s="1050"/>
      <c r="H29" s="1037"/>
      <c r="I29" s="1037"/>
      <c r="J29" s="617"/>
      <c r="K29" s="617"/>
      <c r="L29" s="617"/>
      <c r="M29" s="10"/>
      <c r="N29" s="10"/>
      <c r="P29" s="10"/>
      <c r="Q29" s="10"/>
    </row>
    <row r="30" spans="1:17" ht="12.75" customHeight="1" thickBot="1" x14ac:dyDescent="0.35">
      <c r="A30" s="793" t="s">
        <v>1145</v>
      </c>
      <c r="B30" s="713" t="s">
        <v>368</v>
      </c>
      <c r="C30" s="1051">
        <v>5142</v>
      </c>
      <c r="D30" s="1051">
        <v>5441</v>
      </c>
      <c r="E30" s="1051">
        <v>5741</v>
      </c>
      <c r="F30" s="1051">
        <v>6038</v>
      </c>
      <c r="G30" s="1051">
        <v>6335</v>
      </c>
      <c r="H30" s="1051">
        <v>6633</v>
      </c>
      <c r="I30" s="1051">
        <v>6930</v>
      </c>
      <c r="J30" s="19"/>
      <c r="K30" s="19"/>
      <c r="L30" s="52"/>
      <c r="M30" s="10"/>
      <c r="N30" s="10"/>
      <c r="P30" s="10"/>
      <c r="Q30" s="10"/>
    </row>
    <row r="31" spans="1:17" ht="12.75" customHeight="1" thickBot="1" x14ac:dyDescent="0.35">
      <c r="A31" s="794"/>
      <c r="B31" s="795" t="s">
        <v>369</v>
      </c>
      <c r="C31" s="862">
        <f t="shared" ref="C31:I31" si="0">C30*11</f>
        <v>56562</v>
      </c>
      <c r="D31" s="863">
        <f t="shared" si="0"/>
        <v>59851</v>
      </c>
      <c r="E31" s="863">
        <f t="shared" si="0"/>
        <v>63151</v>
      </c>
      <c r="F31" s="863">
        <f t="shared" si="0"/>
        <v>66418</v>
      </c>
      <c r="G31" s="863">
        <f t="shared" si="0"/>
        <v>69685</v>
      </c>
      <c r="H31" s="863">
        <f t="shared" si="0"/>
        <v>72963</v>
      </c>
      <c r="I31" s="863">
        <f t="shared" si="0"/>
        <v>76230</v>
      </c>
      <c r="J31" s="19"/>
      <c r="K31" s="19"/>
      <c r="L31" s="18"/>
      <c r="Q31" s="10"/>
    </row>
    <row r="32" spans="1:17" ht="12.75" customHeight="1" thickBot="1" x14ac:dyDescent="0.4">
      <c r="A32" s="797"/>
      <c r="B32" s="21"/>
      <c r="C32" s="798"/>
      <c r="D32" s="798"/>
      <c r="E32" s="798"/>
      <c r="F32" s="600"/>
      <c r="G32" s="600"/>
      <c r="H32" s="600"/>
      <c r="I32" s="600"/>
      <c r="J32" s="605"/>
      <c r="K32" s="605"/>
      <c r="L32" s="605"/>
    </row>
    <row r="33" spans="1:12" ht="12.75" customHeight="1" thickBot="1" x14ac:dyDescent="0.4">
      <c r="A33" s="799" t="s">
        <v>1084</v>
      </c>
      <c r="B33" s="799" t="s">
        <v>363</v>
      </c>
      <c r="C33" s="800">
        <v>23206</v>
      </c>
      <c r="D33" s="800">
        <v>24654</v>
      </c>
      <c r="E33" s="800">
        <v>26102</v>
      </c>
      <c r="F33" s="1002" t="s">
        <v>1126</v>
      </c>
      <c r="G33" s="605"/>
      <c r="H33" s="605"/>
      <c r="I33" s="605"/>
      <c r="J33" s="605"/>
      <c r="K33" s="605"/>
      <c r="L33" s="605"/>
    </row>
    <row r="34" spans="1:12" ht="12.75" customHeight="1" thickBot="1" x14ac:dyDescent="0.3">
      <c r="A34" s="799" t="s">
        <v>1085</v>
      </c>
      <c r="B34" s="799" t="s">
        <v>364</v>
      </c>
      <c r="C34" s="801">
        <f>$C$33</f>
        <v>23206</v>
      </c>
      <c r="D34" s="801">
        <f>$D$33</f>
        <v>24654</v>
      </c>
      <c r="E34" s="802"/>
      <c r="F34" s="796" t="s">
        <v>1126</v>
      </c>
      <c r="G34" s="796"/>
      <c r="H34" s="284"/>
      <c r="I34" s="284"/>
      <c r="J34" s="284"/>
      <c r="K34" s="284"/>
      <c r="L34" s="284"/>
    </row>
    <row r="35" spans="1:12" ht="12.75" customHeight="1" thickBot="1" x14ac:dyDescent="0.35">
      <c r="A35" s="799" t="s">
        <v>370</v>
      </c>
      <c r="B35" s="799" t="s">
        <v>371</v>
      </c>
      <c r="C35" s="799">
        <f>ROUNDUP($C$33/2,0)</f>
        <v>11603</v>
      </c>
      <c r="D35" s="803" t="s">
        <v>372</v>
      </c>
      <c r="E35" s="804"/>
      <c r="F35" s="53" t="s">
        <v>1142</v>
      </c>
      <c r="G35" s="53"/>
      <c r="I35" s="170"/>
    </row>
    <row r="36" spans="1:12" ht="12.75" customHeight="1" x14ac:dyDescent="0.3">
      <c r="A36" s="626"/>
    </row>
    <row r="37" spans="1:12" ht="12.75" customHeight="1" x14ac:dyDescent="0.3">
      <c r="A37" s="626"/>
    </row>
    <row r="38" spans="1:12" ht="12.75" customHeight="1" x14ac:dyDescent="0.3">
      <c r="A38" s="626"/>
    </row>
    <row r="39" spans="1:12" ht="12.75" customHeight="1" x14ac:dyDescent="0.3">
      <c r="A39" s="626" t="s">
        <v>1396</v>
      </c>
    </row>
    <row r="40" spans="1:12" ht="12.75" customHeight="1" x14ac:dyDescent="0.25">
      <c r="B40" s="32"/>
    </row>
    <row r="41" spans="1:12" ht="12.75" customHeight="1" x14ac:dyDescent="0.3">
      <c r="A41" s="1" t="s">
        <v>437</v>
      </c>
      <c r="B41" s="32"/>
    </row>
    <row r="42" spans="1:12" ht="12.75" customHeight="1" x14ac:dyDescent="0.35">
      <c r="A42" s="33" t="s">
        <v>438</v>
      </c>
      <c r="B42" s="12" t="s">
        <v>439</v>
      </c>
    </row>
    <row r="43" spans="1:12" ht="12.75" customHeight="1" x14ac:dyDescent="0.25"/>
    <row r="44" spans="1:12" ht="12.75" customHeight="1" x14ac:dyDescent="0.3">
      <c r="A44" s="190" t="s">
        <v>440</v>
      </c>
      <c r="B44" s="191" t="s">
        <v>348</v>
      </c>
      <c r="C44" s="190" t="s">
        <v>441</v>
      </c>
      <c r="D44" s="193" t="s">
        <v>934</v>
      </c>
    </row>
    <row r="45" spans="1:12" ht="12.75" customHeight="1" x14ac:dyDescent="0.25">
      <c r="A45" s="20"/>
      <c r="B45" s="192"/>
      <c r="C45" s="20"/>
      <c r="D45" s="194"/>
    </row>
    <row r="46" spans="1:12" ht="12.75" customHeight="1" thickBot="1" x14ac:dyDescent="0.3">
      <c r="A46" s="27" t="s">
        <v>279</v>
      </c>
      <c r="B46" s="1033">
        <v>15411</v>
      </c>
      <c r="C46" s="1033">
        <v>22372</v>
      </c>
      <c r="D46" s="1033"/>
      <c r="E46" s="10"/>
      <c r="F46" s="10"/>
    </row>
    <row r="47" spans="1:12" ht="12.75" customHeight="1" thickBot="1" x14ac:dyDescent="0.35">
      <c r="A47" s="27" t="s">
        <v>444</v>
      </c>
      <c r="B47" s="1033">
        <v>5969</v>
      </c>
      <c r="C47" s="1033">
        <v>11948</v>
      </c>
      <c r="D47" s="1033">
        <v>15411</v>
      </c>
      <c r="E47" s="10"/>
      <c r="F47" s="985"/>
    </row>
    <row r="48" spans="1:12" ht="12.75" customHeight="1" thickBot="1" x14ac:dyDescent="0.3">
      <c r="A48" s="27" t="s">
        <v>445</v>
      </c>
      <c r="B48" s="1033">
        <v>4991</v>
      </c>
      <c r="C48" s="1033">
        <v>9944</v>
      </c>
      <c r="D48" s="1033">
        <v>11948</v>
      </c>
      <c r="E48" s="10"/>
      <c r="F48" s="10"/>
    </row>
    <row r="49" spans="1:8" ht="12.75" customHeight="1" thickBot="1" x14ac:dyDescent="0.3">
      <c r="A49" s="27" t="s">
        <v>446</v>
      </c>
      <c r="B49" s="1033">
        <v>3979</v>
      </c>
      <c r="C49" s="1033">
        <v>7956</v>
      </c>
      <c r="D49" s="1033">
        <v>9944</v>
      </c>
      <c r="E49" s="10"/>
      <c r="F49" s="10"/>
    </row>
    <row r="50" spans="1:8" ht="12.75" customHeight="1" x14ac:dyDescent="0.25">
      <c r="A50" s="34" t="s">
        <v>1247</v>
      </c>
      <c r="B50" s="32"/>
    </row>
    <row r="51" spans="1:8" ht="12.75" customHeight="1" x14ac:dyDescent="0.3">
      <c r="A51" s="626"/>
    </row>
    <row r="52" spans="1:8" ht="12.75" customHeight="1" x14ac:dyDescent="0.35">
      <c r="A52" s="663" t="s">
        <v>448</v>
      </c>
      <c r="B52" s="634" t="s">
        <v>449</v>
      </c>
      <c r="C52" s="10"/>
      <c r="D52" s="10"/>
      <c r="E52" s="10"/>
    </row>
    <row r="53" spans="1:8" ht="12.75" customHeight="1" x14ac:dyDescent="0.3">
      <c r="A53" s="664" t="s">
        <v>450</v>
      </c>
      <c r="B53" s="635"/>
      <c r="C53" s="10"/>
      <c r="D53" s="10"/>
      <c r="E53" s="10"/>
    </row>
    <row r="54" spans="1:8" ht="12.75" customHeight="1" x14ac:dyDescent="0.3">
      <c r="A54" s="242" t="s">
        <v>935</v>
      </c>
      <c r="B54" s="171"/>
      <c r="C54" s="665" t="s">
        <v>327</v>
      </c>
      <c r="D54" s="666" t="s">
        <v>348</v>
      </c>
      <c r="E54" s="666" t="s">
        <v>441</v>
      </c>
      <c r="F54" s="25" t="s">
        <v>442</v>
      </c>
    </row>
    <row r="55" spans="1:8" ht="12.75" customHeight="1" x14ac:dyDescent="0.25">
      <c r="A55" s="653" t="s">
        <v>451</v>
      </c>
      <c r="B55" s="656" t="s">
        <v>443</v>
      </c>
      <c r="C55" s="601" t="s">
        <v>452</v>
      </c>
      <c r="D55" s="805">
        <f>SUM(G10+B46)</f>
        <v>101787</v>
      </c>
      <c r="E55" s="805">
        <f>SUM(G10+C46)</f>
        <v>108748</v>
      </c>
      <c r="F55" s="189"/>
    </row>
    <row r="56" spans="1:8" ht="12.75" customHeight="1" x14ac:dyDescent="0.25">
      <c r="A56" s="653" t="s">
        <v>453</v>
      </c>
      <c r="B56" s="656" t="s">
        <v>444</v>
      </c>
      <c r="C56" s="601" t="s">
        <v>454</v>
      </c>
      <c r="D56" s="805">
        <f>SUM(G10+B47)</f>
        <v>92345</v>
      </c>
      <c r="E56" s="805">
        <f>SUM(G10+C47)</f>
        <v>98324</v>
      </c>
      <c r="F56" s="805">
        <f>SUM(G10+D47)</f>
        <v>101787</v>
      </c>
    </row>
    <row r="57" spans="1:8" ht="12.75" customHeight="1" x14ac:dyDescent="0.25">
      <c r="A57" s="653"/>
      <c r="B57" s="656" t="s">
        <v>445</v>
      </c>
      <c r="C57" s="601" t="s">
        <v>455</v>
      </c>
      <c r="D57" s="805">
        <f>SUM(G10+B48)</f>
        <v>91367</v>
      </c>
      <c r="E57" s="805">
        <f>SUM(G10+C48)</f>
        <v>96320</v>
      </c>
      <c r="F57" s="805">
        <f>SUM(G10+D48)</f>
        <v>98324</v>
      </c>
    </row>
    <row r="58" spans="1:8" ht="12.75" customHeight="1" x14ac:dyDescent="0.25">
      <c r="A58" s="653"/>
      <c r="B58" s="656" t="s">
        <v>446</v>
      </c>
      <c r="C58" s="601" t="s">
        <v>456</v>
      </c>
      <c r="D58" s="805">
        <f>SUM(G10+B49)</f>
        <v>90355</v>
      </c>
      <c r="E58" s="805">
        <f>SUM(G10+C49)</f>
        <v>94332</v>
      </c>
      <c r="F58" s="805">
        <f>SUM(G10+D49)</f>
        <v>96320</v>
      </c>
    </row>
    <row r="59" spans="1:8" ht="12.75" customHeight="1" x14ac:dyDescent="0.25">
      <c r="A59" s="1146" t="s">
        <v>1146</v>
      </c>
      <c r="B59" s="1147"/>
      <c r="C59" s="1147"/>
      <c r="D59" s="1147"/>
      <c r="E59" s="1147"/>
      <c r="F59" s="1147"/>
    </row>
    <row r="60" spans="1:8" ht="12.75" customHeight="1" x14ac:dyDescent="0.25">
      <c r="A60" s="1148"/>
      <c r="B60" s="1148"/>
      <c r="C60" s="1148"/>
      <c r="D60" s="1148"/>
      <c r="E60" s="1148"/>
      <c r="F60" s="1148"/>
    </row>
    <row r="61" spans="1:8" ht="12.75" customHeight="1" x14ac:dyDescent="0.25">
      <c r="A61" s="1148"/>
      <c r="B61" s="1148"/>
      <c r="C61" s="1148"/>
      <c r="D61" s="1148"/>
      <c r="E61" s="1148"/>
      <c r="F61" s="1148"/>
    </row>
    <row r="62" spans="1:8" ht="12.75" customHeight="1" x14ac:dyDescent="0.3">
      <c r="A62" s="626"/>
    </row>
    <row r="63" spans="1:8" ht="12.75" customHeight="1" x14ac:dyDescent="0.4">
      <c r="A63" s="23"/>
      <c r="B63" s="12"/>
      <c r="C63" s="24"/>
      <c r="D63" s="24"/>
      <c r="F63" s="15"/>
      <c r="G63" s="602"/>
      <c r="H63" s="112"/>
    </row>
    <row r="64" spans="1:8" ht="12.75" customHeight="1" x14ac:dyDescent="0.3">
      <c r="A64" s="12" t="s">
        <v>1400</v>
      </c>
      <c r="B64" s="35"/>
      <c r="C64" s="35"/>
      <c r="D64" s="35"/>
      <c r="F64" s="15"/>
      <c r="G64" s="602"/>
      <c r="H64" s="112"/>
    </row>
    <row r="65" spans="1:9" ht="12.75" customHeight="1" x14ac:dyDescent="0.3">
      <c r="A65" s="921" t="s">
        <v>380</v>
      </c>
      <c r="B65" s="12" t="s">
        <v>325</v>
      </c>
      <c r="C65" s="36"/>
      <c r="D65" s="15"/>
      <c r="F65" s="15"/>
      <c r="G65" s="602"/>
      <c r="H65" s="112"/>
    </row>
    <row r="66" spans="1:9" ht="12.75" customHeight="1" x14ac:dyDescent="0.25">
      <c r="A66" s="1171" t="s">
        <v>457</v>
      </c>
      <c r="B66" s="1172"/>
      <c r="C66" s="1169" t="s">
        <v>458</v>
      </c>
      <c r="D66" s="1170"/>
      <c r="F66" s="667"/>
      <c r="G66" s="602"/>
      <c r="H66" s="112"/>
    </row>
    <row r="67" spans="1:9" ht="12.75" hidden="1" customHeight="1" x14ac:dyDescent="0.3">
      <c r="A67" s="37" t="s">
        <v>459</v>
      </c>
      <c r="B67" s="694">
        <v>3016</v>
      </c>
      <c r="C67" s="38"/>
      <c r="D67" s="38"/>
      <c r="F67" s="667"/>
      <c r="G67" s="602"/>
      <c r="H67" s="112"/>
    </row>
    <row r="68" spans="1:9" ht="12.75" hidden="1" customHeight="1" x14ac:dyDescent="0.25">
      <c r="A68" s="37" t="s">
        <v>460</v>
      </c>
      <c r="B68" s="695">
        <f>SUM(B67*2)</f>
        <v>6032</v>
      </c>
      <c r="C68" s="38"/>
      <c r="D68" s="38"/>
      <c r="E68" s="679" t="s">
        <v>1125</v>
      </c>
      <c r="F68" s="667"/>
      <c r="G68" s="602"/>
      <c r="H68" s="112"/>
    </row>
    <row r="69" spans="1:9" ht="12.75" hidden="1" customHeight="1" x14ac:dyDescent="0.25">
      <c r="A69" s="37" t="s">
        <v>461</v>
      </c>
      <c r="B69" s="695">
        <f>SUM(B67*3)</f>
        <v>9048</v>
      </c>
      <c r="C69" s="38"/>
      <c r="D69" s="38"/>
      <c r="F69" s="667"/>
      <c r="G69" s="602"/>
      <c r="H69" s="112"/>
    </row>
    <row r="70" spans="1:9" ht="12.75" hidden="1" customHeight="1" x14ac:dyDescent="0.25">
      <c r="A70" s="37" t="s">
        <v>462</v>
      </c>
      <c r="B70" s="695">
        <f>SUM(B67*4)</f>
        <v>12064</v>
      </c>
      <c r="C70" s="38"/>
      <c r="D70" s="38"/>
      <c r="F70" s="667"/>
      <c r="G70" s="602"/>
      <c r="H70" s="112"/>
    </row>
    <row r="71" spans="1:9" ht="12.75" hidden="1" customHeight="1" x14ac:dyDescent="0.25">
      <c r="A71" s="37" t="s">
        <v>463</v>
      </c>
      <c r="B71" s="695">
        <f>SUM(B67*5)</f>
        <v>15080</v>
      </c>
      <c r="C71" s="38"/>
      <c r="D71" s="38"/>
      <c r="F71" s="667"/>
      <c r="G71" s="602"/>
      <c r="H71" s="112"/>
    </row>
    <row r="72" spans="1:9" ht="12.75" hidden="1" customHeight="1" x14ac:dyDescent="0.25">
      <c r="A72" s="37" t="s">
        <v>464</v>
      </c>
      <c r="B72" s="695">
        <f>SUM(B67*6)</f>
        <v>18096</v>
      </c>
      <c r="C72" s="38"/>
      <c r="D72" s="38"/>
      <c r="F72" s="667"/>
      <c r="G72" s="602"/>
      <c r="H72" s="112"/>
    </row>
    <row r="73" spans="1:9" ht="12.75" hidden="1" customHeight="1" x14ac:dyDescent="0.25">
      <c r="A73" s="37" t="s">
        <v>465</v>
      </c>
      <c r="B73" s="695">
        <f>SUM(B67*8)</f>
        <v>24128</v>
      </c>
      <c r="C73" s="38"/>
      <c r="D73" s="38"/>
      <c r="F73" s="667"/>
      <c r="G73" s="602"/>
      <c r="H73" s="112"/>
    </row>
    <row r="74" spans="1:9" ht="12.75" hidden="1" customHeight="1" x14ac:dyDescent="0.25">
      <c r="A74" s="37" t="s">
        <v>466</v>
      </c>
      <c r="B74" s="695">
        <f>SUM(B67*10)</f>
        <v>30160</v>
      </c>
      <c r="C74" s="38"/>
      <c r="D74" s="38"/>
      <c r="F74" s="667"/>
      <c r="G74" s="602"/>
      <c r="H74" s="112"/>
    </row>
    <row r="75" spans="1:9" ht="25.5" thickBot="1" x14ac:dyDescent="0.3">
      <c r="A75" s="37" t="s">
        <v>467</v>
      </c>
      <c r="B75" s="704">
        <v>36924</v>
      </c>
      <c r="C75" s="39" t="s">
        <v>468</v>
      </c>
      <c r="D75" s="1028">
        <v>36924</v>
      </c>
      <c r="F75" s="667"/>
      <c r="G75" s="602"/>
      <c r="H75" s="112"/>
    </row>
    <row r="76" spans="1:9" ht="25.5" thickBot="1" x14ac:dyDescent="0.3">
      <c r="A76" s="40"/>
      <c r="B76" s="41"/>
      <c r="C76" s="39" t="s">
        <v>469</v>
      </c>
      <c r="D76" s="1028">
        <v>48533</v>
      </c>
      <c r="F76" s="667"/>
      <c r="G76" s="602"/>
      <c r="H76" s="112"/>
    </row>
    <row r="77" spans="1:9" ht="25.5" thickBot="1" x14ac:dyDescent="0.3">
      <c r="A77" s="40"/>
      <c r="B77" s="41"/>
      <c r="C77" s="39" t="s">
        <v>470</v>
      </c>
      <c r="D77" s="1028">
        <v>60666</v>
      </c>
      <c r="F77" s="667"/>
      <c r="G77" s="602"/>
      <c r="H77" s="112"/>
    </row>
    <row r="78" spans="1:9" ht="25.5" thickBot="1" x14ac:dyDescent="0.3">
      <c r="A78" s="40"/>
      <c r="B78" s="41"/>
      <c r="C78" s="39" t="s">
        <v>471</v>
      </c>
      <c r="D78" s="1028">
        <v>78866</v>
      </c>
      <c r="F78" s="667"/>
      <c r="G78" s="602"/>
      <c r="H78" s="112"/>
    </row>
    <row r="79" spans="1:9" ht="12.75" customHeight="1" thickBot="1" x14ac:dyDescent="0.45">
      <c r="A79" s="23"/>
      <c r="B79" s="12"/>
      <c r="C79" s="24"/>
      <c r="D79" s="24"/>
      <c r="F79" s="15"/>
      <c r="G79" s="602"/>
      <c r="H79" s="112"/>
    </row>
    <row r="80" spans="1:9" ht="12.75" customHeight="1" thickBot="1" x14ac:dyDescent="0.35">
      <c r="A80" s="922" t="s">
        <v>377</v>
      </c>
      <c r="B80" s="789">
        <v>1</v>
      </c>
      <c r="C80" s="789">
        <v>2</v>
      </c>
      <c r="D80" s="1052">
        <v>3</v>
      </c>
      <c r="E80" s="789">
        <v>4</v>
      </c>
      <c r="F80" s="789">
        <v>5</v>
      </c>
      <c r="G80" s="789">
        <v>6</v>
      </c>
      <c r="H80" s="789">
        <v>7</v>
      </c>
      <c r="I80" s="789">
        <v>8</v>
      </c>
    </row>
    <row r="81" spans="1:15" ht="12.75" customHeight="1" thickBot="1" x14ac:dyDescent="0.3">
      <c r="B81" s="1053">
        <v>3334</v>
      </c>
      <c r="C81" s="1054">
        <v>6668</v>
      </c>
      <c r="D81" s="1054">
        <v>10002</v>
      </c>
      <c r="E81" s="1054">
        <v>13336</v>
      </c>
      <c r="F81" s="1054">
        <v>16670</v>
      </c>
      <c r="G81" s="1054">
        <v>20004</v>
      </c>
      <c r="H81" s="1054">
        <v>23338</v>
      </c>
      <c r="I81" s="1054">
        <v>26672</v>
      </c>
      <c r="K81" s="10"/>
    </row>
    <row r="82" spans="1:15" ht="12.75" customHeight="1" x14ac:dyDescent="0.25"/>
    <row r="83" spans="1:15" ht="12.75" customHeight="1" x14ac:dyDescent="0.25"/>
    <row r="84" spans="1:15" ht="12.75" customHeight="1" x14ac:dyDescent="0.3">
      <c r="A84" s="626"/>
      <c r="C84" s="53" t="s">
        <v>325</v>
      </c>
      <c r="D84" s="53" t="s">
        <v>325</v>
      </c>
      <c r="E84" s="53" t="s">
        <v>325</v>
      </c>
      <c r="F84" s="53" t="s">
        <v>325</v>
      </c>
      <c r="G84" s="53" t="s">
        <v>325</v>
      </c>
      <c r="H84" s="53" t="s">
        <v>325</v>
      </c>
      <c r="I84" s="53" t="s">
        <v>325</v>
      </c>
    </row>
    <row r="85" spans="1:15" ht="12.75" customHeight="1" x14ac:dyDescent="0.3">
      <c r="A85" s="626"/>
    </row>
    <row r="86" spans="1:15" ht="12.75" customHeight="1" x14ac:dyDescent="0.35">
      <c r="A86" s="33" t="s">
        <v>1122</v>
      </c>
      <c r="B86" s="1186"/>
      <c r="H86" s="16"/>
    </row>
    <row r="87" spans="1:15" ht="12.75" customHeight="1" thickBot="1" x14ac:dyDescent="0.3">
      <c r="B87" s="1187"/>
      <c r="D87" s="1190"/>
      <c r="E87" s="1190"/>
    </row>
    <row r="88" spans="1:15" ht="12.75" customHeight="1" thickBot="1" x14ac:dyDescent="0.3">
      <c r="B88" s="711" t="s">
        <v>472</v>
      </c>
      <c r="C88" s="1052">
        <v>78963</v>
      </c>
      <c r="D88" s="46" t="s">
        <v>1401</v>
      </c>
      <c r="E88" s="22"/>
    </row>
    <row r="89" spans="1:15" ht="12.75" customHeight="1" thickBot="1" x14ac:dyDescent="0.3">
      <c r="B89" s="197" t="s">
        <v>473</v>
      </c>
      <c r="C89" s="1028">
        <v>58189</v>
      </c>
      <c r="D89" s="46" t="s">
        <v>1401</v>
      </c>
      <c r="E89" s="22"/>
    </row>
    <row r="90" spans="1:15" ht="12.75" customHeight="1" thickBot="1" x14ac:dyDescent="0.3">
      <c r="B90" s="197" t="s">
        <v>474</v>
      </c>
      <c r="C90" s="1028">
        <v>33253</v>
      </c>
      <c r="D90" s="46" t="s">
        <v>1401</v>
      </c>
      <c r="E90" s="22"/>
    </row>
    <row r="91" spans="1:15" ht="12.75" customHeight="1" x14ac:dyDescent="0.3">
      <c r="A91" s="626"/>
    </row>
    <row r="92" spans="1:15" ht="12.75" customHeight="1" x14ac:dyDescent="0.3">
      <c r="A92" s="626"/>
    </row>
    <row r="93" spans="1:15" ht="12.75" customHeight="1" x14ac:dyDescent="0.35">
      <c r="A93" s="634" t="s">
        <v>1147</v>
      </c>
      <c r="B93" s="10"/>
      <c r="C93" s="10"/>
      <c r="D93" s="10"/>
      <c r="E93" s="10"/>
      <c r="F93" s="74"/>
      <c r="G93" s="618"/>
      <c r="H93" s="618"/>
      <c r="N93" s="10"/>
      <c r="O93"/>
    </row>
    <row r="94" spans="1:15" ht="12.75" customHeight="1" thickBot="1" x14ac:dyDescent="0.4">
      <c r="A94" s="10"/>
      <c r="B94" s="10"/>
      <c r="C94" s="10"/>
      <c r="D94" s="10"/>
      <c r="E94" s="808"/>
      <c r="F94" s="9"/>
      <c r="G94" s="809"/>
      <c r="H94" s="618"/>
      <c r="I94" s="618"/>
    </row>
    <row r="95" spans="1:15" ht="12.75" customHeight="1" thickBot="1" x14ac:dyDescent="0.4">
      <c r="A95" s="813" t="s">
        <v>1148</v>
      </c>
      <c r="B95" s="814"/>
      <c r="C95" s="8"/>
      <c r="D95" s="8"/>
      <c r="E95" s="9"/>
      <c r="F95" s="810"/>
      <c r="G95" s="811"/>
      <c r="H95" s="618"/>
      <c r="I95" s="812"/>
    </row>
    <row r="96" spans="1:15" ht="12.75" customHeight="1" thickBot="1" x14ac:dyDescent="0.4">
      <c r="A96" s="815" t="s">
        <v>477</v>
      </c>
      <c r="B96" s="1057">
        <v>2502</v>
      </c>
      <c r="C96" s="10"/>
      <c r="D96" s="618"/>
      <c r="E96" s="822"/>
      <c r="F96" s="24"/>
      <c r="G96" s="24"/>
      <c r="H96" s="24"/>
      <c r="K96" s="10"/>
      <c r="O96"/>
    </row>
    <row r="97" spans="1:15" ht="12.75" customHeight="1" thickBot="1" x14ac:dyDescent="0.35">
      <c r="A97" s="815" t="s">
        <v>478</v>
      </c>
      <c r="B97" s="1057">
        <v>5001</v>
      </c>
      <c r="C97" s="10"/>
      <c r="D97" s="985"/>
      <c r="E97" s="822"/>
      <c r="F97" s="24"/>
      <c r="G97" s="24"/>
      <c r="H97" s="24"/>
      <c r="K97" s="10"/>
      <c r="O97"/>
    </row>
    <row r="98" spans="1:15" ht="12.75" customHeight="1" thickBot="1" x14ac:dyDescent="0.4">
      <c r="A98" s="815" t="s">
        <v>479</v>
      </c>
      <c r="B98" s="1057">
        <v>7499</v>
      </c>
      <c r="C98" s="10"/>
      <c r="D98" s="618"/>
      <c r="E98" s="618"/>
      <c r="K98" s="10"/>
      <c r="O98"/>
    </row>
    <row r="99" spans="1:15" ht="12.75" customHeight="1" x14ac:dyDescent="0.35">
      <c r="A99" s="8"/>
      <c r="B99" s="817"/>
      <c r="C99" s="10"/>
      <c r="D99" s="618"/>
      <c r="E99" s="618"/>
      <c r="K99" s="10"/>
      <c r="O99"/>
    </row>
    <row r="100" spans="1:15" ht="12.75" customHeight="1" thickBot="1" x14ac:dyDescent="0.35">
      <c r="A100" s="168" t="s">
        <v>1402</v>
      </c>
      <c r="B100" s="229" t="s">
        <v>932</v>
      </c>
      <c r="C100" s="8"/>
      <c r="D100" s="8"/>
      <c r="E100" s="8"/>
      <c r="K100" s="10"/>
      <c r="O100"/>
    </row>
    <row r="101" spans="1:15" ht="12.75" customHeight="1" thickBot="1" x14ac:dyDescent="0.35">
      <c r="A101" s="24" t="s">
        <v>382</v>
      </c>
      <c r="B101" s="1058">
        <v>649</v>
      </c>
      <c r="C101" s="10"/>
      <c r="D101" s="985"/>
      <c r="E101" s="8"/>
      <c r="K101" s="10"/>
      <c r="O101"/>
    </row>
    <row r="102" spans="1:15" ht="12.75" customHeight="1" x14ac:dyDescent="0.3">
      <c r="A102" s="626"/>
    </row>
    <row r="103" spans="1:15" ht="20.149999999999999" customHeight="1" x14ac:dyDescent="0.35">
      <c r="A103" s="168" t="s">
        <v>1397</v>
      </c>
      <c r="B103" s="1013"/>
      <c r="C103" s="1013"/>
      <c r="D103" s="1013"/>
      <c r="E103" s="229"/>
      <c r="F103" s="260"/>
      <c r="G103" s="618"/>
      <c r="H103" s="618"/>
      <c r="I103" s="618"/>
    </row>
    <row r="104" spans="1:15" ht="20.149999999999999" customHeight="1" x14ac:dyDescent="0.35">
      <c r="A104" s="1014" t="s">
        <v>1360</v>
      </c>
      <c r="B104" s="1013"/>
      <c r="C104" s="1013"/>
      <c r="D104" s="1013"/>
      <c r="E104" s="229"/>
      <c r="F104" s="260"/>
      <c r="G104" s="618"/>
      <c r="H104" s="618"/>
      <c r="I104" s="618"/>
    </row>
    <row r="105" spans="1:15" ht="20.149999999999999" customHeight="1" x14ac:dyDescent="0.35">
      <c r="A105" s="261" t="s">
        <v>325</v>
      </c>
      <c r="B105" s="24"/>
      <c r="C105" s="24"/>
      <c r="D105" s="24"/>
      <c r="E105" s="229"/>
      <c r="F105" s="260"/>
      <c r="G105" s="618"/>
      <c r="H105" s="618"/>
      <c r="I105" s="618"/>
    </row>
    <row r="106" spans="1:15" ht="20.149999999999999" customHeight="1" thickBot="1" x14ac:dyDescent="0.4">
      <c r="A106" s="261"/>
      <c r="B106" s="24"/>
      <c r="C106" s="261"/>
      <c r="D106" s="262"/>
      <c r="E106" s="270"/>
      <c r="F106" s="24"/>
      <c r="G106" s="618"/>
      <c r="M106" s="10"/>
      <c r="O106"/>
    </row>
    <row r="107" spans="1:15" ht="65.5" thickBot="1" x14ac:dyDescent="0.35">
      <c r="A107" s="168"/>
      <c r="B107" s="807" t="s">
        <v>282</v>
      </c>
      <c r="C107" s="898" t="s">
        <v>1161</v>
      </c>
      <c r="D107" s="898" t="s">
        <v>1162</v>
      </c>
      <c r="E107" s="898" t="s">
        <v>283</v>
      </c>
      <c r="F107" s="897" t="s">
        <v>284</v>
      </c>
      <c r="K107" s="10"/>
      <c r="O107"/>
    </row>
    <row r="108" spans="1:15" ht="20.149999999999999" customHeight="1" thickBot="1" x14ac:dyDescent="0.35">
      <c r="A108" s="262"/>
      <c r="B108" s="849" t="s">
        <v>498</v>
      </c>
      <c r="C108" s="1052">
        <v>59727</v>
      </c>
      <c r="D108" s="1052">
        <v>42601</v>
      </c>
      <c r="E108" s="899" t="s">
        <v>434</v>
      </c>
      <c r="F108" s="845" t="s">
        <v>1266</v>
      </c>
      <c r="H108" s="10"/>
      <c r="J108" s="10"/>
      <c r="O108"/>
    </row>
    <row r="109" spans="1:15" ht="20.149999999999999" customHeight="1" thickBot="1" x14ac:dyDescent="0.35">
      <c r="A109" s="262"/>
      <c r="B109" s="849">
        <v>1</v>
      </c>
      <c r="C109" s="1028">
        <v>64528</v>
      </c>
      <c r="D109" s="1028">
        <v>46243</v>
      </c>
      <c r="E109" s="900" t="s">
        <v>434</v>
      </c>
      <c r="F109" s="845" t="s">
        <v>1267</v>
      </c>
      <c r="H109" s="10"/>
      <c r="J109" s="10"/>
      <c r="O109"/>
    </row>
    <row r="110" spans="1:15" ht="20.149999999999999" customHeight="1" thickBot="1" x14ac:dyDescent="0.35">
      <c r="A110" s="262"/>
      <c r="B110" s="849">
        <v>2</v>
      </c>
      <c r="C110" s="1028">
        <v>69328</v>
      </c>
      <c r="D110" s="1028">
        <v>50979</v>
      </c>
      <c r="E110" s="901" t="s">
        <v>434</v>
      </c>
      <c r="F110" s="845" t="s">
        <v>1268</v>
      </c>
      <c r="H110" s="10"/>
      <c r="J110" s="10"/>
      <c r="O110"/>
    </row>
    <row r="111" spans="1:15" ht="20.149999999999999" customHeight="1" thickBot="1" x14ac:dyDescent="0.35">
      <c r="A111" s="262"/>
      <c r="B111" s="849">
        <v>3</v>
      </c>
      <c r="C111" s="1028">
        <v>75666</v>
      </c>
      <c r="D111" s="1028">
        <v>53516</v>
      </c>
      <c r="E111" s="901" t="s">
        <v>434</v>
      </c>
      <c r="F111" s="845" t="s">
        <v>1269</v>
      </c>
      <c r="H111" s="10"/>
      <c r="J111" s="10"/>
      <c r="O111"/>
    </row>
    <row r="112" spans="1:15" ht="20.149999999999999" customHeight="1" thickBot="1" x14ac:dyDescent="0.35">
      <c r="A112" s="262"/>
      <c r="B112" s="849">
        <v>4</v>
      </c>
      <c r="C112" s="1028">
        <v>81161</v>
      </c>
      <c r="D112" s="1028">
        <v>57171</v>
      </c>
      <c r="E112" s="901" t="s">
        <v>434</v>
      </c>
      <c r="F112" s="845" t="s">
        <v>1270</v>
      </c>
      <c r="H112" s="10"/>
      <c r="J112" s="10"/>
      <c r="O112"/>
    </row>
    <row r="113" spans="1:15" ht="20.149999999999999" customHeight="1" thickBot="1" x14ac:dyDescent="0.35">
      <c r="A113" s="262"/>
      <c r="B113" s="849">
        <v>5</v>
      </c>
      <c r="C113" s="1028">
        <v>83439</v>
      </c>
      <c r="D113" s="1028">
        <v>60815</v>
      </c>
      <c r="E113" s="901" t="s">
        <v>436</v>
      </c>
      <c r="F113" s="845" t="s">
        <v>1271</v>
      </c>
      <c r="H113" s="10"/>
      <c r="J113" s="10"/>
      <c r="O113"/>
    </row>
    <row r="114" spans="1:15" ht="20.149999999999999" customHeight="1" thickBot="1" x14ac:dyDescent="0.35">
      <c r="A114" s="262"/>
      <c r="B114" s="849" t="s">
        <v>325</v>
      </c>
      <c r="C114" s="1028">
        <v>83439</v>
      </c>
      <c r="D114" s="1028">
        <v>60815</v>
      </c>
      <c r="E114" s="901" t="str">
        <f>E112</f>
        <v>1 year</v>
      </c>
      <c r="F114" s="845" t="s">
        <v>1272</v>
      </c>
      <c r="H114" s="10"/>
      <c r="J114" s="10"/>
      <c r="O114"/>
    </row>
    <row r="115" spans="1:15" ht="20.149999999999999" customHeight="1" thickBot="1" x14ac:dyDescent="0.35">
      <c r="A115" s="262"/>
      <c r="B115" s="849">
        <v>6</v>
      </c>
      <c r="C115" s="1028">
        <v>86415</v>
      </c>
      <c r="D115" s="1028">
        <v>64538</v>
      </c>
      <c r="E115" s="901" t="str">
        <f>E113</f>
        <v>2 years</v>
      </c>
      <c r="F115" s="845" t="s">
        <v>1273</v>
      </c>
      <c r="H115" s="10"/>
      <c r="J115" s="10"/>
      <c r="O115"/>
    </row>
    <row r="116" spans="1:15" ht="20.149999999999999" customHeight="1" thickBot="1" x14ac:dyDescent="0.35">
      <c r="A116" s="262"/>
      <c r="B116" s="849" t="s">
        <v>325</v>
      </c>
      <c r="C116" s="1028">
        <v>86415</v>
      </c>
      <c r="D116" s="1028">
        <v>64538</v>
      </c>
      <c r="E116" s="901" t="str">
        <f>E114</f>
        <v>1 year</v>
      </c>
      <c r="F116" s="845" t="s">
        <v>1274</v>
      </c>
      <c r="H116" s="10"/>
      <c r="J116" s="10"/>
      <c r="O116"/>
    </row>
    <row r="117" spans="1:15" ht="20.149999999999999" customHeight="1" thickBot="1" x14ac:dyDescent="0.35">
      <c r="A117" s="262"/>
      <c r="B117" s="849">
        <v>7</v>
      </c>
      <c r="C117" s="1028">
        <v>89390</v>
      </c>
      <c r="D117" s="1028">
        <v>68264</v>
      </c>
      <c r="E117" s="901" t="str">
        <f>E115</f>
        <v>2 years</v>
      </c>
      <c r="F117" s="845" t="s">
        <v>1275</v>
      </c>
      <c r="H117" s="10"/>
      <c r="J117" s="10"/>
      <c r="O117"/>
    </row>
    <row r="118" spans="1:15" ht="13.5" thickBot="1" x14ac:dyDescent="0.35">
      <c r="A118" s="262"/>
      <c r="B118" s="849"/>
      <c r="C118" s="1028">
        <v>89390</v>
      </c>
      <c r="D118" s="1028">
        <v>68264</v>
      </c>
      <c r="E118" s="902" t="str">
        <f>E116</f>
        <v>1 year</v>
      </c>
      <c r="F118" s="845" t="s">
        <v>1276</v>
      </c>
      <c r="H118" s="10"/>
      <c r="J118" s="10"/>
      <c r="O118"/>
    </row>
    <row r="119" spans="1:15" ht="13.5" thickBot="1" x14ac:dyDescent="0.35">
      <c r="A119" s="262"/>
      <c r="B119" s="849">
        <v>8</v>
      </c>
      <c r="C119" s="1028">
        <v>92363</v>
      </c>
      <c r="D119" s="1028">
        <v>71991</v>
      </c>
      <c r="E119" s="901" t="s">
        <v>435</v>
      </c>
      <c r="F119" s="845" t="s">
        <v>1277</v>
      </c>
      <c r="H119" s="10"/>
      <c r="J119" s="10"/>
      <c r="O119"/>
    </row>
    <row r="120" spans="1:15" ht="13.5" thickBot="1" x14ac:dyDescent="0.35">
      <c r="A120" s="262"/>
      <c r="B120" s="849"/>
      <c r="C120" s="1028">
        <v>92363</v>
      </c>
      <c r="D120" s="1028">
        <v>71991</v>
      </c>
      <c r="E120" s="902" t="str">
        <f>E117</f>
        <v>2 years</v>
      </c>
      <c r="F120" s="845" t="s">
        <v>1278</v>
      </c>
      <c r="H120" s="10"/>
      <c r="J120" s="10"/>
      <c r="O120"/>
    </row>
    <row r="121" spans="1:15" ht="13.5" thickBot="1" x14ac:dyDescent="0.35">
      <c r="A121" s="262"/>
      <c r="B121" s="849"/>
      <c r="C121" s="1028">
        <v>92363</v>
      </c>
      <c r="D121" s="1028">
        <v>71991</v>
      </c>
      <c r="E121" s="901" t="str">
        <f>E118</f>
        <v>1 year</v>
      </c>
      <c r="F121" s="845" t="s">
        <v>1279</v>
      </c>
      <c r="H121" s="10"/>
      <c r="J121" s="10"/>
      <c r="O121"/>
    </row>
    <row r="122" spans="1:15" ht="13.5" thickBot="1" x14ac:dyDescent="0.35">
      <c r="A122" s="262"/>
      <c r="B122" s="849">
        <v>9</v>
      </c>
      <c r="C122" s="1028">
        <v>95339</v>
      </c>
      <c r="D122" s="1028">
        <v>75715</v>
      </c>
      <c r="E122" s="901" t="str">
        <f>E119</f>
        <v>3 years</v>
      </c>
      <c r="F122" s="845" t="s">
        <v>1280</v>
      </c>
      <c r="H122" s="10"/>
      <c r="J122" s="10"/>
      <c r="O122"/>
    </row>
    <row r="123" spans="1:15" ht="13.5" thickBot="1" x14ac:dyDescent="0.35">
      <c r="A123" s="262"/>
      <c r="B123" s="849"/>
      <c r="C123" s="1028">
        <v>95339</v>
      </c>
      <c r="D123" s="1028">
        <v>75715</v>
      </c>
      <c r="E123" s="901" t="str">
        <f>E120</f>
        <v>2 years</v>
      </c>
      <c r="F123" s="845" t="s">
        <v>1281</v>
      </c>
      <c r="H123" s="10"/>
      <c r="J123" s="10"/>
      <c r="O123"/>
    </row>
    <row r="124" spans="1:15" ht="13.5" thickBot="1" x14ac:dyDescent="0.35">
      <c r="A124" s="262"/>
      <c r="B124" s="849"/>
      <c r="C124" s="1028">
        <v>95339</v>
      </c>
      <c r="D124" s="1028">
        <v>75715</v>
      </c>
      <c r="E124" s="902" t="str">
        <f>E121</f>
        <v>1 year</v>
      </c>
      <c r="F124" s="845" t="s">
        <v>1282</v>
      </c>
      <c r="H124" s="10"/>
      <c r="J124" s="10"/>
      <c r="O124"/>
    </row>
    <row r="125" spans="1:15" ht="13.5" thickBot="1" x14ac:dyDescent="0.35">
      <c r="A125" s="262"/>
      <c r="B125" s="849">
        <v>10</v>
      </c>
      <c r="C125" s="1028">
        <v>98315</v>
      </c>
      <c r="D125" s="1028">
        <v>79440</v>
      </c>
      <c r="E125" s="901" t="s">
        <v>434</v>
      </c>
      <c r="F125" s="845" t="s">
        <v>1283</v>
      </c>
      <c r="H125" s="10"/>
      <c r="J125" s="10"/>
      <c r="O125"/>
    </row>
    <row r="126" spans="1:15" ht="13" x14ac:dyDescent="0.3">
      <c r="A126" s="262"/>
      <c r="B126" s="229"/>
      <c r="C126" s="262" t="s">
        <v>325</v>
      </c>
      <c r="D126" s="263"/>
      <c r="E126" s="24"/>
      <c r="J126" s="10"/>
      <c r="O126"/>
    </row>
    <row r="127" spans="1:15" x14ac:dyDescent="0.25">
      <c r="E127" s="24"/>
      <c r="J127" s="10"/>
      <c r="O127"/>
    </row>
    <row r="128" spans="1:15" ht="14.5" x14ac:dyDescent="0.35">
      <c r="A128" s="1012" t="s">
        <v>1398</v>
      </c>
      <c r="E128" s="24"/>
      <c r="J128" s="10"/>
      <c r="O128"/>
    </row>
    <row r="129" spans="1:15" x14ac:dyDescent="0.25">
      <c r="E129" s="24"/>
      <c r="J129" s="10"/>
      <c r="O129"/>
    </row>
    <row r="130" spans="1:15" ht="14.5" x14ac:dyDescent="0.35">
      <c r="A130" s="1012" t="s">
        <v>1340</v>
      </c>
      <c r="E130" s="24"/>
      <c r="J130" s="10"/>
      <c r="O130"/>
    </row>
    <row r="131" spans="1:15" ht="25" x14ac:dyDescent="0.25">
      <c r="A131" s="1010" t="s">
        <v>1330</v>
      </c>
      <c r="B131" s="1010" t="s">
        <v>1331</v>
      </c>
      <c r="C131" s="27" t="s">
        <v>1332</v>
      </c>
      <c r="E131" s="24"/>
      <c r="J131" s="10"/>
      <c r="O131"/>
    </row>
    <row r="132" spans="1:15" x14ac:dyDescent="0.25">
      <c r="A132" s="27" t="s">
        <v>1333</v>
      </c>
      <c r="B132" s="199">
        <v>0</v>
      </c>
      <c r="C132" s="1011">
        <v>79894</v>
      </c>
      <c r="E132" s="24" t="s">
        <v>1361</v>
      </c>
      <c r="J132" s="10"/>
      <c r="O132"/>
    </row>
    <row r="133" spans="1:15" x14ac:dyDescent="0.25">
      <c r="A133" s="27" t="s">
        <v>1334</v>
      </c>
      <c r="B133" s="199">
        <v>1</v>
      </c>
      <c r="C133" s="1011">
        <v>79894</v>
      </c>
      <c r="E133" s="24" t="s">
        <v>1362</v>
      </c>
      <c r="J133" s="10"/>
      <c r="O133"/>
    </row>
    <row r="134" spans="1:15" x14ac:dyDescent="0.25">
      <c r="A134" s="27" t="s">
        <v>1335</v>
      </c>
      <c r="B134" s="199">
        <v>2</v>
      </c>
      <c r="C134" s="1011">
        <v>79894</v>
      </c>
      <c r="E134" s="24" t="s">
        <v>1363</v>
      </c>
      <c r="J134" s="10"/>
      <c r="O134"/>
    </row>
    <row r="135" spans="1:15" x14ac:dyDescent="0.25">
      <c r="A135" s="27" t="s">
        <v>1336</v>
      </c>
      <c r="B135" s="199">
        <v>3</v>
      </c>
      <c r="C135" s="1011">
        <v>85286</v>
      </c>
      <c r="E135" s="24" t="s">
        <v>1364</v>
      </c>
      <c r="J135" s="10"/>
      <c r="O135"/>
    </row>
    <row r="136" spans="1:15" x14ac:dyDescent="0.25">
      <c r="A136" s="27" t="s">
        <v>1337</v>
      </c>
      <c r="B136" s="199">
        <v>4</v>
      </c>
      <c r="C136" s="1011">
        <v>85286</v>
      </c>
      <c r="E136" s="24" t="s">
        <v>1365</v>
      </c>
      <c r="J136" s="10"/>
      <c r="O136"/>
    </row>
    <row r="137" spans="1:15" x14ac:dyDescent="0.25">
      <c r="A137" s="27" t="s">
        <v>1338</v>
      </c>
      <c r="B137" s="199">
        <v>5</v>
      </c>
      <c r="C137" s="1011">
        <v>85286</v>
      </c>
      <c r="E137" s="24" t="s">
        <v>1366</v>
      </c>
      <c r="J137" s="10"/>
      <c r="O137"/>
    </row>
    <row r="138" spans="1:15" ht="13" x14ac:dyDescent="0.3">
      <c r="A138" s="27" t="s">
        <v>1339</v>
      </c>
      <c r="B138" s="199">
        <v>6</v>
      </c>
      <c r="C138" s="1011">
        <v>90677</v>
      </c>
      <c r="D138" s="622"/>
      <c r="E138" s="24" t="s">
        <v>1367</v>
      </c>
      <c r="J138" s="10"/>
      <c r="O138"/>
    </row>
    <row r="139" spans="1:15" ht="15.5" x14ac:dyDescent="0.35">
      <c r="B139" s="623"/>
      <c r="C139" s="262"/>
      <c r="D139" s="264"/>
      <c r="E139" s="72"/>
      <c r="F139" s="618"/>
      <c r="G139" s="618"/>
      <c r="H139" s="618"/>
      <c r="I139" s="618"/>
    </row>
    <row r="140" spans="1:15" ht="15.5" x14ac:dyDescent="0.35">
      <c r="A140" s="1012" t="s">
        <v>1341</v>
      </c>
      <c r="D140" s="264"/>
      <c r="E140" s="72"/>
      <c r="F140" s="618"/>
      <c r="G140" s="618"/>
      <c r="H140" s="618"/>
      <c r="I140" s="618"/>
    </row>
    <row r="141" spans="1:15" ht="15.5" x14ac:dyDescent="0.35">
      <c r="D141" s="264"/>
      <c r="E141" s="72"/>
      <c r="F141" s="618"/>
      <c r="G141" s="618"/>
      <c r="H141" s="618"/>
      <c r="I141" s="618"/>
    </row>
    <row r="142" spans="1:15" ht="26" x14ac:dyDescent="0.35">
      <c r="A142" s="1010" t="s">
        <v>1330</v>
      </c>
      <c r="B142" s="1010" t="s">
        <v>1331</v>
      </c>
      <c r="C142" s="27" t="s">
        <v>1332</v>
      </c>
      <c r="D142" s="264"/>
      <c r="E142" s="72"/>
      <c r="F142" s="618"/>
      <c r="G142" s="618"/>
      <c r="H142" s="618"/>
      <c r="I142" s="618"/>
    </row>
    <row r="143" spans="1:15" ht="15.5" x14ac:dyDescent="0.35">
      <c r="A143" s="27" t="s">
        <v>1342</v>
      </c>
      <c r="B143" s="199">
        <v>0</v>
      </c>
      <c r="C143" s="1011">
        <v>45345</v>
      </c>
      <c r="D143" s="264"/>
      <c r="E143" s="72" t="s">
        <v>1368</v>
      </c>
      <c r="F143" s="618"/>
      <c r="G143" s="618"/>
      <c r="H143" s="618"/>
      <c r="I143" s="618"/>
    </row>
    <row r="144" spans="1:15" ht="15.5" x14ac:dyDescent="0.35">
      <c r="A144" s="27" t="s">
        <v>1343</v>
      </c>
      <c r="B144" s="199">
        <v>1</v>
      </c>
      <c r="C144" s="1011">
        <v>45345</v>
      </c>
      <c r="D144" s="264"/>
      <c r="E144" s="72" t="s">
        <v>1369</v>
      </c>
      <c r="F144" s="618"/>
      <c r="G144" s="618"/>
      <c r="H144" s="618"/>
      <c r="I144" s="618"/>
    </row>
    <row r="145" spans="1:9" ht="15.5" x14ac:dyDescent="0.35">
      <c r="A145" s="27" t="s">
        <v>1344</v>
      </c>
      <c r="B145" s="199">
        <v>2</v>
      </c>
      <c r="C145" s="1011">
        <v>49989</v>
      </c>
      <c r="D145" s="264"/>
      <c r="E145" s="72" t="s">
        <v>1370</v>
      </c>
      <c r="F145" s="618"/>
      <c r="G145" s="618"/>
      <c r="H145" s="618"/>
      <c r="I145" s="618"/>
    </row>
    <row r="146" spans="1:9" ht="15.5" x14ac:dyDescent="0.35">
      <c r="A146" s="27" t="s">
        <v>1345</v>
      </c>
      <c r="B146" s="199">
        <v>3</v>
      </c>
      <c r="C146" s="1011">
        <v>56061</v>
      </c>
      <c r="D146" s="264"/>
      <c r="E146" s="72" t="s">
        <v>1371</v>
      </c>
      <c r="F146" s="618"/>
      <c r="G146" s="618"/>
      <c r="H146" s="618"/>
      <c r="I146" s="618"/>
    </row>
    <row r="147" spans="1:9" ht="15.5" x14ac:dyDescent="0.35">
      <c r="A147" s="27" t="s">
        <v>1346</v>
      </c>
      <c r="B147" s="199">
        <v>4</v>
      </c>
      <c r="C147" s="1011">
        <v>56061</v>
      </c>
      <c r="D147" s="264"/>
      <c r="E147" s="72" t="s">
        <v>1372</v>
      </c>
      <c r="F147" s="618"/>
      <c r="G147" s="618"/>
      <c r="H147" s="618"/>
      <c r="I147" s="618"/>
    </row>
    <row r="148" spans="1:9" ht="15.5" x14ac:dyDescent="0.35">
      <c r="A148" s="27" t="s">
        <v>1347</v>
      </c>
      <c r="B148" s="199">
        <v>5</v>
      </c>
      <c r="C148" s="1011">
        <v>58756</v>
      </c>
      <c r="D148" s="264"/>
      <c r="E148" s="72" t="s">
        <v>1373</v>
      </c>
      <c r="F148" s="618"/>
      <c r="G148" s="618"/>
      <c r="H148" s="618"/>
      <c r="I148" s="618"/>
    </row>
    <row r="149" spans="1:9" ht="15.5" x14ac:dyDescent="0.35">
      <c r="A149" s="27" t="s">
        <v>1348</v>
      </c>
      <c r="B149" s="199">
        <v>6</v>
      </c>
      <c r="C149" s="1011">
        <v>63285</v>
      </c>
      <c r="D149" s="264"/>
      <c r="E149" s="72" t="s">
        <v>1374</v>
      </c>
      <c r="F149" s="618"/>
      <c r="G149" s="618"/>
      <c r="H149" s="618"/>
      <c r="I149" s="618"/>
    </row>
    <row r="150" spans="1:9" ht="15.5" x14ac:dyDescent="0.35">
      <c r="A150" s="27" t="s">
        <v>1349</v>
      </c>
      <c r="B150" s="199">
        <v>7</v>
      </c>
      <c r="C150" s="1011">
        <v>63285</v>
      </c>
      <c r="D150" s="264"/>
      <c r="E150" s="72" t="s">
        <v>1375</v>
      </c>
      <c r="F150" s="618"/>
      <c r="G150" s="618"/>
      <c r="H150" s="618"/>
      <c r="I150" s="618"/>
    </row>
    <row r="151" spans="1:9" ht="15.5" x14ac:dyDescent="0.35">
      <c r="A151" s="27" t="s">
        <v>1350</v>
      </c>
      <c r="B151" s="199">
        <v>8</v>
      </c>
      <c r="C151" s="1011">
        <v>63285</v>
      </c>
      <c r="D151" s="264"/>
      <c r="E151" s="72" t="s">
        <v>1376</v>
      </c>
      <c r="F151" s="618"/>
      <c r="G151" s="618"/>
      <c r="H151" s="618"/>
      <c r="I151" s="618"/>
    </row>
    <row r="152" spans="1:9" ht="15.5" x14ac:dyDescent="0.35">
      <c r="A152" s="27" t="s">
        <v>1351</v>
      </c>
      <c r="B152" s="199">
        <v>9</v>
      </c>
      <c r="C152" s="1011">
        <v>66939</v>
      </c>
      <c r="D152" s="264"/>
      <c r="E152" s="72" t="s">
        <v>1377</v>
      </c>
      <c r="F152" s="618"/>
      <c r="G152" s="618"/>
      <c r="H152" s="618"/>
      <c r="I152" s="618"/>
    </row>
    <row r="153" spans="1:9" ht="15.5" x14ac:dyDescent="0.35">
      <c r="A153" s="27" t="s">
        <v>1352</v>
      </c>
      <c r="B153" s="199">
        <v>10</v>
      </c>
      <c r="C153" s="1011">
        <v>66939</v>
      </c>
      <c r="D153" s="264"/>
      <c r="E153" s="72" t="s">
        <v>1378</v>
      </c>
      <c r="F153" s="618"/>
      <c r="G153" s="618"/>
      <c r="H153" s="618"/>
      <c r="I153" s="618"/>
    </row>
    <row r="154" spans="1:9" ht="15.5" x14ac:dyDescent="0.35">
      <c r="A154" s="27" t="s">
        <v>1353</v>
      </c>
      <c r="B154" s="199">
        <v>11</v>
      </c>
      <c r="C154" s="1011">
        <v>70593</v>
      </c>
      <c r="D154" s="264"/>
      <c r="E154" s="72" t="s">
        <v>1379</v>
      </c>
      <c r="F154" s="618"/>
      <c r="G154" s="618"/>
      <c r="H154" s="618"/>
      <c r="I154" s="618"/>
    </row>
    <row r="155" spans="1:9" ht="15.5" x14ac:dyDescent="0.35">
      <c r="A155" s="27" t="s">
        <v>1354</v>
      </c>
      <c r="B155" s="199">
        <v>12</v>
      </c>
      <c r="C155" s="1011">
        <v>70593</v>
      </c>
      <c r="D155" s="264"/>
      <c r="E155" s="72" t="s">
        <v>1380</v>
      </c>
      <c r="F155" s="618"/>
      <c r="G155" s="618"/>
      <c r="H155" s="618"/>
      <c r="I155" s="618"/>
    </row>
    <row r="156" spans="1:9" ht="15.5" x14ac:dyDescent="0.35">
      <c r="A156" s="27" t="s">
        <v>1355</v>
      </c>
      <c r="B156" s="199">
        <v>13</v>
      </c>
      <c r="C156" s="1011">
        <v>70593</v>
      </c>
      <c r="D156" s="264"/>
      <c r="E156" s="72" t="s">
        <v>1381</v>
      </c>
      <c r="F156" s="618"/>
      <c r="G156" s="618"/>
      <c r="H156" s="618"/>
      <c r="I156" s="618"/>
    </row>
    <row r="157" spans="1:9" ht="15.5" x14ac:dyDescent="0.35">
      <c r="A157" s="27" t="s">
        <v>1356</v>
      </c>
      <c r="B157" s="199">
        <v>14</v>
      </c>
      <c r="C157" s="1011">
        <v>74245</v>
      </c>
      <c r="D157" s="264"/>
      <c r="E157" s="72" t="s">
        <v>1382</v>
      </c>
      <c r="F157" s="618"/>
      <c r="G157" s="618"/>
      <c r="H157" s="618"/>
      <c r="I157" s="618"/>
    </row>
    <row r="158" spans="1:9" ht="15.5" x14ac:dyDescent="0.35">
      <c r="A158" s="27" t="s">
        <v>1357</v>
      </c>
      <c r="B158" s="199">
        <v>15</v>
      </c>
      <c r="C158" s="1011">
        <v>74245</v>
      </c>
      <c r="D158" s="264"/>
      <c r="E158" s="72" t="s">
        <v>1383</v>
      </c>
      <c r="F158" s="618"/>
      <c r="G158" s="618"/>
      <c r="H158" s="618"/>
      <c r="I158" s="618"/>
    </row>
    <row r="159" spans="1:9" ht="15.5" x14ac:dyDescent="0.35">
      <c r="A159" s="27" t="s">
        <v>1358</v>
      </c>
      <c r="B159" s="199">
        <v>16</v>
      </c>
      <c r="C159" s="1011">
        <v>74245</v>
      </c>
      <c r="D159" s="264"/>
      <c r="E159" s="72" t="s">
        <v>1384</v>
      </c>
      <c r="F159" s="618"/>
      <c r="G159" s="618"/>
      <c r="H159" s="618"/>
      <c r="I159" s="618"/>
    </row>
    <row r="160" spans="1:9" ht="15.5" x14ac:dyDescent="0.35">
      <c r="A160" s="27" t="s">
        <v>1359</v>
      </c>
      <c r="B160" s="199">
        <v>17</v>
      </c>
      <c r="C160" s="1011">
        <v>77897</v>
      </c>
      <c r="D160" s="264"/>
      <c r="E160" s="72" t="s">
        <v>1385</v>
      </c>
      <c r="F160" s="618"/>
      <c r="G160" s="618"/>
      <c r="H160" s="618"/>
      <c r="I160" s="618"/>
    </row>
    <row r="161" spans="1:9" ht="15.5" x14ac:dyDescent="0.35">
      <c r="B161" s="623"/>
      <c r="C161" s="262"/>
      <c r="D161" s="264"/>
      <c r="E161" s="72"/>
      <c r="F161" s="618"/>
      <c r="G161" s="618"/>
      <c r="H161" s="618"/>
      <c r="I161" s="618"/>
    </row>
    <row r="162" spans="1:9" ht="15.5" x14ac:dyDescent="0.35">
      <c r="B162" s="623"/>
      <c r="C162" s="262"/>
      <c r="D162" s="264"/>
      <c r="E162" s="72"/>
      <c r="F162" s="618"/>
      <c r="G162" s="618"/>
      <c r="H162" s="618"/>
      <c r="I162" s="618"/>
    </row>
    <row r="163" spans="1:9" ht="15.5" x14ac:dyDescent="0.35">
      <c r="A163" s="818" t="s">
        <v>1149</v>
      </c>
      <c r="B163" s="229"/>
      <c r="C163" s="262" t="s">
        <v>325</v>
      </c>
      <c r="D163" s="263" t="s">
        <v>325</v>
      </c>
      <c r="E163" s="72"/>
      <c r="F163" s="618"/>
      <c r="G163" s="618"/>
      <c r="H163" s="618"/>
      <c r="I163" s="618"/>
    </row>
    <row r="164" spans="1:9" ht="15.5" x14ac:dyDescent="0.35">
      <c r="A164" s="262"/>
      <c r="B164" s="229"/>
      <c r="C164" s="65" t="s">
        <v>348</v>
      </c>
      <c r="D164" s="265" t="s">
        <v>441</v>
      </c>
      <c r="E164" s="72"/>
      <c r="F164" s="618"/>
      <c r="G164" s="618"/>
      <c r="H164" s="618"/>
      <c r="I164" s="618"/>
    </row>
    <row r="165" spans="1:9" ht="16" thickBot="1" x14ac:dyDescent="0.4">
      <c r="A165" s="262"/>
      <c r="B165" s="229"/>
      <c r="C165" s="1055">
        <v>63803</v>
      </c>
      <c r="D165" s="1056">
        <v>96278</v>
      </c>
      <c r="E165" s="72"/>
      <c r="F165" s="618"/>
      <c r="G165" s="618"/>
      <c r="H165" s="618"/>
      <c r="I165" s="618"/>
    </row>
    <row r="166" spans="1:9" ht="15.5" x14ac:dyDescent="0.35">
      <c r="B166" s="623"/>
      <c r="C166" s="262"/>
      <c r="D166" s="264"/>
      <c r="E166" s="72"/>
      <c r="F166" s="618"/>
      <c r="G166" s="618"/>
      <c r="H166" s="618"/>
      <c r="I166" s="618"/>
    </row>
    <row r="167" spans="1:9" ht="15.5" x14ac:dyDescent="0.35">
      <c r="A167" s="1" t="s">
        <v>1288</v>
      </c>
      <c r="B167" s="32"/>
      <c r="F167" s="618"/>
      <c r="G167" s="618"/>
      <c r="H167" s="618"/>
      <c r="I167" s="618"/>
    </row>
    <row r="168" spans="1:9" ht="15.5" x14ac:dyDescent="0.35">
      <c r="A168" s="47"/>
      <c r="B168" s="32"/>
      <c r="F168" s="618"/>
      <c r="G168" s="618"/>
      <c r="H168" s="618"/>
      <c r="I168" s="618"/>
    </row>
    <row r="169" spans="1:9" ht="15.5" x14ac:dyDescent="0.35">
      <c r="A169" s="48" t="s">
        <v>480</v>
      </c>
      <c r="B169" t="s">
        <v>481</v>
      </c>
      <c r="F169" s="618"/>
      <c r="G169" s="618"/>
      <c r="H169" s="618"/>
      <c r="I169" s="618"/>
    </row>
    <row r="170" spans="1:9" ht="15.5" x14ac:dyDescent="0.35">
      <c r="D170" s="5" t="s">
        <v>482</v>
      </c>
      <c r="F170" s="618"/>
      <c r="G170" s="618"/>
      <c r="H170" s="618"/>
      <c r="I170" s="618"/>
    </row>
    <row r="171" spans="1:9" ht="15.5" x14ac:dyDescent="0.35">
      <c r="B171" s="199" t="s">
        <v>483</v>
      </c>
      <c r="C171" s="27"/>
      <c r="D171" s="199" t="s">
        <v>484</v>
      </c>
      <c r="E171" s="49" t="s">
        <v>485</v>
      </c>
      <c r="F171" s="618"/>
      <c r="G171" s="618"/>
      <c r="H171" s="618"/>
      <c r="I171" s="618"/>
    </row>
    <row r="172" spans="1:9" ht="16" thickBot="1" x14ac:dyDescent="0.4">
      <c r="B172" s="200" t="s">
        <v>486</v>
      </c>
      <c r="C172" s="27"/>
      <c r="D172" s="1059">
        <v>209</v>
      </c>
      <c r="E172" s="50"/>
      <c r="F172" s="618"/>
      <c r="G172" s="618"/>
      <c r="H172" s="618"/>
      <c r="I172" s="618"/>
    </row>
    <row r="173" spans="1:9" ht="16" thickBot="1" x14ac:dyDescent="0.4">
      <c r="B173" s="201" t="s">
        <v>487</v>
      </c>
      <c r="C173" s="27"/>
      <c r="D173" s="1059">
        <v>416</v>
      </c>
      <c r="E173" s="49">
        <v>2</v>
      </c>
      <c r="F173" s="618"/>
      <c r="G173" s="618"/>
      <c r="H173" s="618"/>
      <c r="I173" s="618"/>
    </row>
    <row r="174" spans="1:9" ht="16" thickBot="1" x14ac:dyDescent="0.4">
      <c r="B174" s="199" t="s">
        <v>488</v>
      </c>
      <c r="C174" s="27"/>
      <c r="D174" s="1059">
        <v>624</v>
      </c>
      <c r="E174" s="49">
        <v>3</v>
      </c>
      <c r="F174" s="618"/>
      <c r="G174" s="618"/>
      <c r="H174" s="618"/>
      <c r="I174" s="618"/>
    </row>
    <row r="175" spans="1:9" ht="16" thickBot="1" x14ac:dyDescent="0.4">
      <c r="B175" s="199" t="s">
        <v>489</v>
      </c>
      <c r="C175" s="27"/>
      <c r="D175" s="1059">
        <v>830</v>
      </c>
      <c r="E175" s="49">
        <v>4</v>
      </c>
      <c r="F175" s="618"/>
      <c r="G175" s="618"/>
      <c r="H175" s="618"/>
      <c r="I175" s="618"/>
    </row>
    <row r="176" spans="1:9" ht="16" thickBot="1" x14ac:dyDescent="0.4">
      <c r="B176" s="199" t="s">
        <v>490</v>
      </c>
      <c r="C176" s="27"/>
      <c r="D176" s="1059">
        <v>1037</v>
      </c>
      <c r="E176" s="49">
        <v>5</v>
      </c>
      <c r="F176" s="618"/>
      <c r="G176" s="618"/>
      <c r="H176" s="618"/>
      <c r="I176" s="618"/>
    </row>
    <row r="177" spans="1:9" ht="16" thickBot="1" x14ac:dyDescent="0.4">
      <c r="B177" s="199" t="s">
        <v>491</v>
      </c>
      <c r="C177" s="27"/>
      <c r="D177" s="1059">
        <v>1243</v>
      </c>
      <c r="E177" s="49">
        <v>6</v>
      </c>
      <c r="F177" s="618"/>
      <c r="G177" s="985"/>
      <c r="H177" s="618"/>
      <c r="I177" s="618"/>
    </row>
    <row r="178" spans="1:9" ht="16" thickBot="1" x14ac:dyDescent="0.4">
      <c r="B178" s="199" t="s">
        <v>492</v>
      </c>
      <c r="C178" s="27"/>
      <c r="D178" s="1059">
        <v>1450</v>
      </c>
      <c r="E178" s="49">
        <v>7</v>
      </c>
      <c r="F178" s="618"/>
      <c r="G178" s="618"/>
      <c r="H178" s="618"/>
      <c r="I178" s="618"/>
    </row>
    <row r="179" spans="1:9" ht="16" thickBot="1" x14ac:dyDescent="0.4">
      <c r="B179" s="199" t="s">
        <v>493</v>
      </c>
      <c r="C179" s="27"/>
      <c r="D179" s="1059">
        <v>1656</v>
      </c>
      <c r="E179" s="49">
        <v>8</v>
      </c>
      <c r="F179" s="618"/>
      <c r="G179" s="618"/>
      <c r="H179" s="618"/>
      <c r="I179" s="618"/>
    </row>
    <row r="180" spans="1:9" ht="16" thickBot="1" x14ac:dyDescent="0.4">
      <c r="B180" s="199" t="s">
        <v>494</v>
      </c>
      <c r="C180" s="27"/>
      <c r="D180" s="1059">
        <v>1863</v>
      </c>
      <c r="E180" s="49">
        <v>9</v>
      </c>
      <c r="F180" s="618"/>
      <c r="G180" s="618"/>
      <c r="H180" s="618"/>
      <c r="I180" s="618"/>
    </row>
    <row r="181" spans="1:9" ht="16" thickBot="1" x14ac:dyDescent="0.4">
      <c r="B181" s="199" t="s">
        <v>495</v>
      </c>
      <c r="C181" s="27"/>
      <c r="D181" s="1059">
        <v>2070</v>
      </c>
      <c r="E181" s="49">
        <v>10</v>
      </c>
      <c r="F181" s="618"/>
      <c r="G181" s="618"/>
      <c r="H181" s="618"/>
      <c r="I181" s="618"/>
    </row>
    <row r="182" spans="1:9" ht="16" thickBot="1" x14ac:dyDescent="0.4">
      <c r="B182" s="199" t="s">
        <v>496</v>
      </c>
      <c r="C182" s="27"/>
      <c r="D182" s="1059">
        <v>2278</v>
      </c>
      <c r="E182" s="49">
        <v>11</v>
      </c>
      <c r="F182" s="618"/>
      <c r="G182" s="618"/>
      <c r="H182" s="618"/>
      <c r="I182" s="618"/>
    </row>
    <row r="183" spans="1:9" ht="16" thickBot="1" x14ac:dyDescent="0.4">
      <c r="B183" s="27" t="s">
        <v>497</v>
      </c>
      <c r="C183" s="27"/>
      <c r="D183" s="1059">
        <v>2483</v>
      </c>
      <c r="E183" s="49">
        <v>12</v>
      </c>
      <c r="F183" s="618"/>
      <c r="G183" s="618"/>
      <c r="H183" s="618"/>
      <c r="I183" s="618"/>
    </row>
    <row r="184" spans="1:9" ht="15.5" x14ac:dyDescent="0.35">
      <c r="B184" s="24"/>
      <c r="C184" s="24"/>
      <c r="D184" s="822"/>
      <c r="E184" s="823"/>
      <c r="F184" s="618"/>
      <c r="G184" s="618"/>
      <c r="H184" s="618"/>
      <c r="I184" s="618"/>
    </row>
    <row r="185" spans="1:9" ht="15.5" x14ac:dyDescent="0.35">
      <c r="B185" s="24"/>
      <c r="C185" s="24"/>
      <c r="D185" s="822"/>
      <c r="E185" s="823"/>
      <c r="F185" s="618"/>
      <c r="G185" s="618"/>
      <c r="H185" s="618"/>
      <c r="I185" s="618"/>
    </row>
    <row r="186" spans="1:9" ht="15.5" x14ac:dyDescent="0.35">
      <c r="A186" s="634" t="s">
        <v>1150</v>
      </c>
      <c r="B186" s="10"/>
      <c r="C186" s="10"/>
      <c r="D186" s="10"/>
      <c r="E186" s="10"/>
      <c r="H186" s="618"/>
      <c r="I186" s="618"/>
    </row>
    <row r="187" spans="1:9" ht="15.5" x14ac:dyDescent="0.35">
      <c r="A187" s="634" t="s">
        <v>501</v>
      </c>
      <c r="B187" s="635"/>
      <c r="C187" s="10"/>
      <c r="D187" s="10"/>
      <c r="E187" s="10"/>
      <c r="G187" s="1"/>
      <c r="H187" s="618"/>
      <c r="I187" s="618"/>
    </row>
    <row r="188" spans="1:9" ht="15.5" x14ac:dyDescent="0.35">
      <c r="A188" s="634"/>
      <c r="B188" s="635"/>
      <c r="C188" s="10"/>
      <c r="D188" s="10"/>
      <c r="E188" s="10"/>
      <c r="H188" s="618"/>
      <c r="I188" s="618"/>
    </row>
    <row r="189" spans="1:9" ht="15.5" x14ac:dyDescent="0.35">
      <c r="A189" s="636" t="s">
        <v>502</v>
      </c>
      <c r="B189" s="637" t="s">
        <v>503</v>
      </c>
      <c r="C189" s="638"/>
      <c r="D189" s="639"/>
      <c r="E189" s="637" t="s">
        <v>504</v>
      </c>
      <c r="F189" s="203"/>
      <c r="G189" s="17"/>
      <c r="H189" s="618"/>
      <c r="I189" s="618"/>
    </row>
    <row r="190" spans="1:9" ht="15.5" x14ac:dyDescent="0.35">
      <c r="A190" s="640"/>
      <c r="B190" s="641"/>
      <c r="C190" s="213"/>
      <c r="D190" s="642"/>
      <c r="E190" s="641" t="s">
        <v>505</v>
      </c>
      <c r="F190" s="204"/>
      <c r="G190" s="206" t="s">
        <v>506</v>
      </c>
      <c r="H190" s="618"/>
      <c r="I190" s="618"/>
    </row>
    <row r="191" spans="1:9" ht="15.5" x14ac:dyDescent="0.35">
      <c r="A191" s="643"/>
      <c r="B191" s="644"/>
      <c r="C191" s="645"/>
      <c r="D191" s="646"/>
      <c r="E191" s="644"/>
      <c r="F191" s="205"/>
      <c r="G191" s="207" t="s">
        <v>484</v>
      </c>
      <c r="H191" s="618"/>
      <c r="I191" s="618"/>
    </row>
    <row r="192" spans="1:9" ht="28.9" customHeight="1" thickBot="1" x14ac:dyDescent="0.4">
      <c r="A192" s="647" t="s">
        <v>507</v>
      </c>
      <c r="B192" s="1149" t="s">
        <v>1151</v>
      </c>
      <c r="C192" s="1150"/>
      <c r="D192" s="1151"/>
      <c r="E192" s="648" t="s">
        <v>508</v>
      </c>
      <c r="F192" s="26"/>
      <c r="G192" s="1060">
        <v>4.16</v>
      </c>
      <c r="H192" s="618"/>
      <c r="I192" s="618"/>
    </row>
    <row r="193" spans="1:9" ht="25.15" customHeight="1" thickBot="1" x14ac:dyDescent="0.4">
      <c r="A193" s="650">
        <v>49</v>
      </c>
      <c r="B193" s="1117" t="s">
        <v>509</v>
      </c>
      <c r="C193" s="1118"/>
      <c r="D193" s="1119"/>
      <c r="E193" s="651" t="s">
        <v>510</v>
      </c>
      <c r="F193" s="66"/>
      <c r="G193" s="1060">
        <v>5888.08</v>
      </c>
      <c r="H193" s="618"/>
      <c r="I193" s="618"/>
    </row>
    <row r="194" spans="1:9" ht="16" thickBot="1" x14ac:dyDescent="0.4">
      <c r="A194" s="1109">
        <v>88</v>
      </c>
      <c r="B194" s="655" t="s">
        <v>512</v>
      </c>
      <c r="C194" s="654"/>
      <c r="D194" s="656"/>
      <c r="E194" s="653"/>
      <c r="F194" s="66"/>
      <c r="G194" s="1060"/>
      <c r="H194" s="618"/>
      <c r="I194" s="618"/>
    </row>
    <row r="195" spans="1:9" ht="16" thickBot="1" x14ac:dyDescent="0.4">
      <c r="A195" s="649"/>
      <c r="B195" s="653" t="s">
        <v>513</v>
      </c>
      <c r="C195" s="654"/>
      <c r="D195" s="656"/>
      <c r="E195" s="651" t="s">
        <v>510</v>
      </c>
      <c r="F195" s="66"/>
      <c r="G195" s="1060">
        <v>750.24</v>
      </c>
      <c r="H195" s="618"/>
      <c r="I195" s="618"/>
    </row>
    <row r="196" spans="1:9" ht="16" thickBot="1" x14ac:dyDescent="0.4">
      <c r="A196" s="647" t="s">
        <v>514</v>
      </c>
      <c r="B196" s="655" t="s">
        <v>515</v>
      </c>
      <c r="C196" s="654"/>
      <c r="D196" s="654"/>
      <c r="E196" s="385"/>
      <c r="F196" s="62"/>
      <c r="G196" s="1060"/>
      <c r="H196" s="618"/>
      <c r="I196" s="618"/>
    </row>
    <row r="197" spans="1:9" ht="16" thickBot="1" x14ac:dyDescent="0.4">
      <c r="A197" s="652"/>
      <c r="B197" s="653" t="s">
        <v>516</v>
      </c>
      <c r="C197" s="654"/>
      <c r="D197" s="654"/>
      <c r="E197" s="651" t="s">
        <v>510</v>
      </c>
      <c r="F197" s="66"/>
      <c r="G197" s="1088">
        <v>9237</v>
      </c>
      <c r="H197" s="618"/>
      <c r="I197" s="618"/>
    </row>
    <row r="198" spans="1:9" ht="16" thickBot="1" x14ac:dyDescent="0.4">
      <c r="A198" s="652"/>
      <c r="B198" s="653" t="s">
        <v>517</v>
      </c>
      <c r="C198" s="654"/>
      <c r="D198" s="654"/>
      <c r="E198" s="651" t="s">
        <v>510</v>
      </c>
      <c r="F198" s="66"/>
      <c r="G198" s="1088">
        <v>4620</v>
      </c>
      <c r="H198" s="618"/>
      <c r="I198" s="618"/>
    </row>
    <row r="199" spans="1:9" ht="16" thickBot="1" x14ac:dyDescent="0.4">
      <c r="A199" s="649"/>
      <c r="B199" s="653" t="s">
        <v>518</v>
      </c>
      <c r="C199" s="654"/>
      <c r="D199" s="654"/>
      <c r="E199" s="651" t="s">
        <v>510</v>
      </c>
      <c r="F199" s="66"/>
      <c r="G199" s="1088">
        <v>3303</v>
      </c>
      <c r="H199" s="618"/>
      <c r="I199" s="618"/>
    </row>
    <row r="200" spans="1:9" ht="16" thickBot="1" x14ac:dyDescent="0.4">
      <c r="A200" s="601" t="s">
        <v>519</v>
      </c>
      <c r="B200" s="1114" t="s">
        <v>520</v>
      </c>
      <c r="C200" s="1115"/>
      <c r="D200" s="1116"/>
      <c r="E200" s="657" t="s">
        <v>510</v>
      </c>
      <c r="F200" s="210"/>
      <c r="G200" s="1088">
        <v>5254</v>
      </c>
      <c r="H200" s="618"/>
      <c r="I200" s="618"/>
    </row>
    <row r="201" spans="1:9" ht="16" thickBot="1" x14ac:dyDescent="0.4">
      <c r="A201" s="601" t="s">
        <v>519</v>
      </c>
      <c r="B201" s="1138" t="s">
        <v>521</v>
      </c>
      <c r="C201" s="1188"/>
      <c r="D201" s="1189"/>
      <c r="E201" s="658" t="s">
        <v>510</v>
      </c>
      <c r="F201" s="211"/>
      <c r="G201" s="1088">
        <v>1400</v>
      </c>
      <c r="H201" s="618"/>
      <c r="I201" s="618"/>
    </row>
    <row r="202" spans="1:9" ht="16" thickBot="1" x14ac:dyDescent="0.4">
      <c r="A202" s="601" t="s">
        <v>519</v>
      </c>
      <c r="B202" s="1114" t="s">
        <v>522</v>
      </c>
      <c r="C202" s="1115"/>
      <c r="D202" s="1116"/>
      <c r="E202" s="657" t="s">
        <v>510</v>
      </c>
      <c r="F202" s="210"/>
      <c r="G202" s="1088">
        <v>2800</v>
      </c>
      <c r="H202" s="618"/>
      <c r="I202" s="618"/>
    </row>
    <row r="203" spans="1:9" ht="16" thickBot="1" x14ac:dyDescent="0.4">
      <c r="A203" s="650">
        <v>93</v>
      </c>
      <c r="B203" s="1114" t="s">
        <v>523</v>
      </c>
      <c r="C203" s="1115"/>
      <c r="D203" s="1116"/>
      <c r="E203" s="657" t="s">
        <v>510</v>
      </c>
      <c r="F203" s="210"/>
      <c r="G203" s="1060">
        <v>30.2</v>
      </c>
      <c r="H203" s="618"/>
      <c r="I203" s="618"/>
    </row>
    <row r="204" spans="1:9" ht="16" thickBot="1" x14ac:dyDescent="0.4">
      <c r="A204" s="601" t="s">
        <v>346</v>
      </c>
      <c r="B204" s="1114" t="s">
        <v>524</v>
      </c>
      <c r="C204" s="1115"/>
      <c r="D204" s="1116"/>
      <c r="E204" s="657" t="s">
        <v>510</v>
      </c>
      <c r="F204" s="210"/>
      <c r="G204" s="1088">
        <v>5254</v>
      </c>
      <c r="H204" s="618"/>
      <c r="I204" s="618"/>
    </row>
    <row r="205" spans="1:9" ht="16" thickBot="1" x14ac:dyDescent="0.4">
      <c r="A205" s="601" t="s">
        <v>325</v>
      </c>
      <c r="B205" s="1114" t="s">
        <v>525</v>
      </c>
      <c r="C205" s="1115"/>
      <c r="D205" s="1116"/>
      <c r="E205" s="657" t="s">
        <v>510</v>
      </c>
      <c r="F205" s="210"/>
      <c r="G205" s="1088">
        <v>47281</v>
      </c>
      <c r="H205" s="618"/>
      <c r="I205" s="618"/>
    </row>
    <row r="206" spans="1:9" ht="16" thickBot="1" x14ac:dyDescent="0.4">
      <c r="A206" s="601"/>
      <c r="B206" s="1114" t="s">
        <v>526</v>
      </c>
      <c r="C206" s="1115"/>
      <c r="D206" s="1116"/>
      <c r="E206" s="657" t="s">
        <v>510</v>
      </c>
      <c r="F206" s="210"/>
      <c r="G206" s="1088">
        <v>1400</v>
      </c>
      <c r="H206" s="618"/>
      <c r="I206" s="985"/>
    </row>
    <row r="207" spans="1:9" ht="16" thickBot="1" x14ac:dyDescent="0.4">
      <c r="A207" s="601"/>
      <c r="B207" s="1114" t="s">
        <v>527</v>
      </c>
      <c r="C207" s="1115"/>
      <c r="D207" s="1116"/>
      <c r="E207" s="657" t="s">
        <v>510</v>
      </c>
      <c r="F207" s="210"/>
      <c r="G207" s="1088">
        <v>2800</v>
      </c>
      <c r="H207" s="618"/>
      <c r="I207" s="618"/>
    </row>
    <row r="208" spans="1:9" ht="25.5" thickBot="1" x14ac:dyDescent="0.4">
      <c r="A208" s="650" t="s">
        <v>345</v>
      </c>
      <c r="B208" s="1114" t="s">
        <v>610</v>
      </c>
      <c r="C208" s="1115"/>
      <c r="D208" s="1116"/>
      <c r="E208" s="659" t="s">
        <v>611</v>
      </c>
      <c r="F208" s="212"/>
      <c r="G208" s="1060">
        <v>28.47</v>
      </c>
      <c r="H208" s="618"/>
      <c r="I208" s="618"/>
    </row>
    <row r="209" spans="1:9" ht="16" thickBot="1" x14ac:dyDescent="0.4">
      <c r="A209" s="601"/>
      <c r="B209" s="1114" t="s">
        <v>612</v>
      </c>
      <c r="C209" s="1115"/>
      <c r="D209" s="1116"/>
      <c r="E209" s="657" t="s">
        <v>613</v>
      </c>
      <c r="F209" s="212"/>
      <c r="G209" s="1060">
        <v>85.39</v>
      </c>
      <c r="H209" s="618"/>
      <c r="I209" s="618"/>
    </row>
    <row r="210" spans="1:9" ht="16" thickBot="1" x14ac:dyDescent="0.4">
      <c r="A210" s="10"/>
      <c r="B210" s="10"/>
      <c r="C210" s="10"/>
      <c r="D210" s="10"/>
      <c r="E210" s="10"/>
      <c r="G210" s="1061"/>
      <c r="H210" s="618"/>
      <c r="I210" s="618"/>
    </row>
    <row r="211" spans="1:9" ht="16" thickBot="1" x14ac:dyDescent="0.4">
      <c r="A211" s="601" t="s">
        <v>1408</v>
      </c>
      <c r="B211" s="655" t="s">
        <v>614</v>
      </c>
      <c r="C211" s="654"/>
      <c r="D211" s="656"/>
      <c r="E211" s="653"/>
      <c r="F211" s="66"/>
      <c r="G211" s="1061"/>
      <c r="H211" s="618"/>
      <c r="I211" s="618"/>
    </row>
    <row r="212" spans="1:9" ht="16" thickBot="1" x14ac:dyDescent="0.4">
      <c r="A212" s="1109">
        <v>143</v>
      </c>
      <c r="B212" s="653" t="s">
        <v>615</v>
      </c>
      <c r="C212" s="654"/>
      <c r="D212" s="656"/>
      <c r="E212" s="653" t="s">
        <v>508</v>
      </c>
      <c r="F212" s="66"/>
      <c r="G212" s="1060">
        <v>94.15</v>
      </c>
      <c r="H212" s="618"/>
      <c r="I212" s="618"/>
    </row>
    <row r="213" spans="1:9" ht="16" thickBot="1" x14ac:dyDescent="0.4">
      <c r="A213" s="1110">
        <v>143</v>
      </c>
      <c r="B213" s="653" t="s">
        <v>616</v>
      </c>
      <c r="C213" s="654"/>
      <c r="D213" s="656"/>
      <c r="E213" s="653" t="s">
        <v>508</v>
      </c>
      <c r="F213" s="66"/>
      <c r="G213" s="1060">
        <v>47.07</v>
      </c>
      <c r="H213" s="618"/>
      <c r="I213" s="618"/>
    </row>
    <row r="214" spans="1:9" ht="16" thickBot="1" x14ac:dyDescent="0.4">
      <c r="A214" s="650">
        <v>143</v>
      </c>
      <c r="B214" s="1114" t="s">
        <v>617</v>
      </c>
      <c r="C214" s="1115"/>
      <c r="D214" s="1116"/>
      <c r="E214" s="660" t="s">
        <v>618</v>
      </c>
      <c r="F214" s="212"/>
      <c r="G214" s="1060">
        <v>282.47000000000003</v>
      </c>
      <c r="H214" s="618"/>
      <c r="I214" s="618"/>
    </row>
    <row r="215" spans="1:9" ht="16" thickBot="1" x14ac:dyDescent="0.4">
      <c r="A215" s="650">
        <v>143</v>
      </c>
      <c r="B215" s="1138" t="s">
        <v>1284</v>
      </c>
      <c r="C215" s="1115"/>
      <c r="D215" s="1116"/>
      <c r="E215" s="660" t="s">
        <v>508</v>
      </c>
      <c r="F215" s="212"/>
      <c r="G215" s="1060">
        <v>143.58000000000001</v>
      </c>
      <c r="H215" s="618"/>
      <c r="I215" s="618"/>
    </row>
    <row r="216" spans="1:9" ht="16" thickBot="1" x14ac:dyDescent="0.4">
      <c r="A216" s="601"/>
      <c r="B216" s="1138" t="s">
        <v>1285</v>
      </c>
      <c r="C216" s="1115"/>
      <c r="D216" s="1116"/>
      <c r="E216" s="660" t="s">
        <v>619</v>
      </c>
      <c r="F216" s="212"/>
      <c r="G216" s="1060">
        <v>122.67</v>
      </c>
      <c r="H216" s="618"/>
      <c r="I216" s="618"/>
    </row>
    <row r="217" spans="1:9" ht="16" thickBot="1" x14ac:dyDescent="0.4">
      <c r="A217" s="661">
        <v>146</v>
      </c>
      <c r="B217" s="653" t="s">
        <v>620</v>
      </c>
      <c r="C217" s="654"/>
      <c r="D217" s="656"/>
      <c r="E217" s="653" t="s">
        <v>619</v>
      </c>
      <c r="F217" s="66"/>
      <c r="G217" s="1060">
        <v>23.57</v>
      </c>
      <c r="H217" s="618"/>
      <c r="I217" s="618"/>
    </row>
    <row r="218" spans="1:9" ht="16" thickBot="1" x14ac:dyDescent="0.4">
      <c r="A218" s="650">
        <v>155</v>
      </c>
      <c r="B218" s="1114" t="s">
        <v>621</v>
      </c>
      <c r="C218" s="1115"/>
      <c r="D218" s="1116"/>
      <c r="E218" s="660" t="s">
        <v>622</v>
      </c>
      <c r="F218" s="212"/>
      <c r="G218" s="1060">
        <v>176.36</v>
      </c>
      <c r="H218" s="618"/>
      <c r="I218" s="618"/>
    </row>
    <row r="219" spans="1:9" ht="16" thickBot="1" x14ac:dyDescent="0.4">
      <c r="A219" s="650">
        <v>157</v>
      </c>
      <c r="B219" s="1114" t="s">
        <v>623</v>
      </c>
      <c r="C219" s="1115"/>
      <c r="D219" s="1116"/>
      <c r="E219" s="660" t="s">
        <v>619</v>
      </c>
      <c r="F219" s="212"/>
      <c r="G219" s="1060">
        <v>58.22</v>
      </c>
      <c r="H219" s="618"/>
      <c r="I219" s="618"/>
    </row>
    <row r="220" spans="1:9" ht="16" thickBot="1" x14ac:dyDescent="0.4">
      <c r="A220" s="662">
        <v>165</v>
      </c>
      <c r="B220" s="655" t="s">
        <v>624</v>
      </c>
      <c r="C220" s="654"/>
      <c r="D220" s="656"/>
      <c r="E220" s="653"/>
      <c r="F220" s="198"/>
      <c r="G220" s="1061" t="s">
        <v>325</v>
      </c>
      <c r="H220" s="618"/>
      <c r="I220" s="618"/>
    </row>
    <row r="221" spans="1:9" ht="16" thickBot="1" x14ac:dyDescent="0.4">
      <c r="A221" s="652"/>
      <c r="B221" s="653" t="s">
        <v>625</v>
      </c>
      <c r="C221" s="654"/>
      <c r="D221" s="656"/>
      <c r="E221" s="653" t="s">
        <v>626</v>
      </c>
      <c r="F221" s="66"/>
      <c r="G221" s="1060">
        <v>68.31</v>
      </c>
      <c r="H221" s="618"/>
      <c r="I221" s="618"/>
    </row>
    <row r="222" spans="1:9" ht="16" thickBot="1" x14ac:dyDescent="0.4">
      <c r="A222" s="652"/>
      <c r="B222" s="1114" t="s">
        <v>627</v>
      </c>
      <c r="C222" s="1115"/>
      <c r="D222" s="1116"/>
      <c r="E222" s="660" t="s">
        <v>626</v>
      </c>
      <c r="F222" s="66"/>
      <c r="G222" s="1060">
        <v>54.13</v>
      </c>
      <c r="H222" s="618"/>
      <c r="I222" s="618"/>
    </row>
    <row r="223" spans="1:9" ht="16" thickBot="1" x14ac:dyDescent="0.4">
      <c r="A223" s="649"/>
      <c r="B223" s="653" t="s">
        <v>628</v>
      </c>
      <c r="C223" s="654"/>
      <c r="D223" s="656"/>
      <c r="E223" s="660" t="s">
        <v>626</v>
      </c>
      <c r="F223" s="66"/>
      <c r="G223" s="1062">
        <v>39.78</v>
      </c>
      <c r="H223" s="618"/>
      <c r="I223" s="618"/>
    </row>
    <row r="224" spans="1:9" ht="16" thickBot="1" x14ac:dyDescent="0.4">
      <c r="A224" s="650">
        <v>166</v>
      </c>
      <c r="B224" s="1114" t="s">
        <v>629</v>
      </c>
      <c r="C224" s="1115"/>
      <c r="D224" s="1116"/>
      <c r="E224" s="660" t="s">
        <v>626</v>
      </c>
      <c r="F224" s="66"/>
      <c r="G224" s="1062">
        <v>86.53</v>
      </c>
      <c r="H224" s="618"/>
      <c r="I224" s="618"/>
    </row>
    <row r="225" spans="1:15" ht="15.5" x14ac:dyDescent="0.35">
      <c r="B225" s="24"/>
      <c r="C225" s="24"/>
      <c r="D225" s="822"/>
      <c r="E225" s="823"/>
      <c r="F225" s="618"/>
      <c r="G225" s="618"/>
      <c r="H225" s="618"/>
      <c r="I225" s="618"/>
    </row>
    <row r="226" spans="1:15" ht="15.5" x14ac:dyDescent="0.35">
      <c r="A226" s="1" t="s">
        <v>1152</v>
      </c>
      <c r="B226" s="24"/>
      <c r="C226" s="24"/>
      <c r="D226" s="822"/>
      <c r="E226" s="823"/>
      <c r="F226" s="618"/>
      <c r="G226" s="618"/>
      <c r="H226" s="618"/>
      <c r="I226" s="618"/>
    </row>
    <row r="227" spans="1:15" ht="16" thickBot="1" x14ac:dyDescent="0.4">
      <c r="A227" s="1"/>
      <c r="B227" s="24"/>
      <c r="C227" s="24"/>
      <c r="D227" s="822"/>
      <c r="E227" s="823"/>
      <c r="F227" s="618"/>
      <c r="G227" s="618"/>
      <c r="H227" s="618"/>
      <c r="I227" s="618"/>
    </row>
    <row r="228" spans="1:15" ht="16" thickBot="1" x14ac:dyDescent="0.4">
      <c r="A228" s="807" t="s">
        <v>1153</v>
      </c>
      <c r="B228" s="807" t="s">
        <v>1154</v>
      </c>
      <c r="C228" s="1063">
        <v>94638</v>
      </c>
      <c r="D228" s="618"/>
      <c r="E228" s="10"/>
      <c r="J228" s="10"/>
      <c r="O228"/>
    </row>
    <row r="229" spans="1:15" ht="16" thickBot="1" x14ac:dyDescent="0.4">
      <c r="A229" s="807" t="s">
        <v>1156</v>
      </c>
      <c r="B229" s="807" t="s">
        <v>1155</v>
      </c>
      <c r="C229" s="1064">
        <v>106921</v>
      </c>
      <c r="D229" s="618"/>
      <c r="E229" s="10"/>
      <c r="J229" s="10"/>
      <c r="O229"/>
    </row>
    <row r="230" spans="1:15" ht="16" thickBot="1" x14ac:dyDescent="0.4">
      <c r="C230" s="618"/>
      <c r="D230" s="618"/>
      <c r="J230" s="10"/>
      <c r="O230"/>
    </row>
    <row r="231" spans="1:15" ht="50.5" thickBot="1" x14ac:dyDescent="0.3">
      <c r="A231" s="824"/>
      <c r="B231" s="825"/>
      <c r="C231" s="825"/>
      <c r="D231" s="825"/>
      <c r="E231" s="825"/>
      <c r="F231" s="826"/>
      <c r="G231" s="827" t="s">
        <v>630</v>
      </c>
      <c r="H231" s="828" t="s">
        <v>631</v>
      </c>
      <c r="J231" s="10"/>
      <c r="O231"/>
    </row>
    <row r="232" spans="1:15" ht="16" thickBot="1" x14ac:dyDescent="0.4">
      <c r="A232" s="830" t="s">
        <v>330</v>
      </c>
      <c r="B232" s="831"/>
      <c r="C232" s="831"/>
      <c r="D232" s="831"/>
      <c r="E232" s="831"/>
      <c r="F232" s="198"/>
      <c r="G232" s="1065">
        <v>963.46</v>
      </c>
      <c r="H232" s="1065">
        <v>96.36</v>
      </c>
      <c r="I232" s="618"/>
      <c r="J232" s="10"/>
    </row>
    <row r="233" spans="1:15" ht="16" thickBot="1" x14ac:dyDescent="0.4">
      <c r="A233" s="830" t="s">
        <v>331</v>
      </c>
      <c r="B233" s="831"/>
      <c r="C233" s="831"/>
      <c r="D233" s="831"/>
      <c r="E233" s="831"/>
      <c r="F233" s="66"/>
      <c r="G233" s="1062">
        <v>1310.29</v>
      </c>
      <c r="H233" s="1062">
        <v>131.04</v>
      </c>
      <c r="I233" s="618"/>
      <c r="J233" s="10"/>
    </row>
    <row r="234" spans="1:15" ht="26.5" thickBot="1" x14ac:dyDescent="0.4">
      <c r="A234" s="832" t="s">
        <v>332</v>
      </c>
      <c r="B234" s="833"/>
      <c r="C234" s="833"/>
      <c r="D234" s="833"/>
      <c r="E234" s="833"/>
      <c r="F234" s="198"/>
      <c r="G234" s="1065">
        <v>1130.1600000000001</v>
      </c>
      <c r="H234" s="1062">
        <v>102.75</v>
      </c>
      <c r="I234" s="618"/>
      <c r="J234" s="10"/>
    </row>
    <row r="235" spans="1:15" ht="16" thickBot="1" x14ac:dyDescent="0.4">
      <c r="A235" s="1178" t="s">
        <v>335</v>
      </c>
      <c r="B235" s="1179"/>
      <c r="C235" s="1179"/>
      <c r="D235" s="1179"/>
      <c r="E235" s="1179"/>
      <c r="F235" s="198"/>
      <c r="G235" s="1066"/>
      <c r="H235" s="1062">
        <v>100.75</v>
      </c>
      <c r="I235" s="618"/>
      <c r="J235" s="10"/>
    </row>
    <row r="236" spans="1:15" ht="16" thickBot="1" x14ac:dyDescent="0.4">
      <c r="A236" s="830" t="s">
        <v>333</v>
      </c>
      <c r="B236" s="831"/>
      <c r="C236" s="831"/>
      <c r="D236" s="831"/>
      <c r="E236" s="831"/>
      <c r="F236" s="198"/>
      <c r="G236" s="1066"/>
      <c r="H236" s="1062">
        <v>115.74</v>
      </c>
      <c r="I236" s="618"/>
      <c r="J236" s="10"/>
    </row>
    <row r="237" spans="1:15" ht="16" thickBot="1" x14ac:dyDescent="0.4">
      <c r="A237" s="834" t="s">
        <v>334</v>
      </c>
      <c r="B237" s="835"/>
      <c r="C237" s="835"/>
      <c r="D237" s="835"/>
      <c r="E237" s="835"/>
      <c r="F237" s="829"/>
      <c r="G237" s="1062">
        <v>953.18</v>
      </c>
      <c r="H237" s="1062">
        <v>95.33</v>
      </c>
      <c r="I237" s="618"/>
      <c r="J237" s="10"/>
    </row>
    <row r="238" spans="1:15" ht="15.5" x14ac:dyDescent="0.35">
      <c r="B238" s="24"/>
      <c r="C238" s="24"/>
      <c r="D238" s="822"/>
      <c r="E238" s="823"/>
      <c r="F238" s="618"/>
      <c r="G238" s="618"/>
      <c r="H238" s="618"/>
      <c r="I238" s="618"/>
    </row>
    <row r="239" spans="1:15" ht="15.5" x14ac:dyDescent="0.35">
      <c r="B239" s="24"/>
      <c r="C239" s="24"/>
      <c r="D239" s="822"/>
      <c r="E239" s="823"/>
      <c r="F239" s="618"/>
      <c r="G239" s="618"/>
      <c r="H239" s="618"/>
      <c r="I239" s="618"/>
    </row>
    <row r="240" spans="1:15" ht="13" x14ac:dyDescent="0.3">
      <c r="A240" s="1" t="s">
        <v>1157</v>
      </c>
      <c r="B240" s="53"/>
      <c r="I240" s="67"/>
      <c r="J240" s="60"/>
    </row>
    <row r="241" spans="1:10" ht="13.5" thickBot="1" x14ac:dyDescent="0.35">
      <c r="A241" s="1"/>
      <c r="B241" s="53"/>
      <c r="I241" s="67"/>
      <c r="J241" s="60"/>
    </row>
    <row r="242" spans="1:10" ht="13.5" thickBot="1" x14ac:dyDescent="0.35">
      <c r="A242" s="807" t="s">
        <v>787</v>
      </c>
      <c r="B242" s="836" t="s">
        <v>788</v>
      </c>
      <c r="C242" s="717"/>
      <c r="D242" s="837"/>
      <c r="E242" s="837"/>
      <c r="F242" s="838"/>
      <c r="G242" s="1180" t="s">
        <v>789</v>
      </c>
      <c r="H242" s="1181"/>
      <c r="I242" s="1182"/>
      <c r="J242" s="719" t="s">
        <v>790</v>
      </c>
    </row>
    <row r="243" spans="1:10" ht="13" thickBot="1" x14ac:dyDescent="0.3">
      <c r="A243" s="719" t="s">
        <v>791</v>
      </c>
      <c r="B243" s="721" t="s">
        <v>792</v>
      </c>
      <c r="C243" s="717"/>
      <c r="D243" s="717"/>
      <c r="E243" s="717"/>
      <c r="F243" s="718"/>
      <c r="G243" s="839">
        <v>1.8</v>
      </c>
      <c r="H243" s="723" t="s">
        <v>793</v>
      </c>
      <c r="I243" s="724"/>
      <c r="J243" s="840">
        <f>(G243-1)*100</f>
        <v>80</v>
      </c>
    </row>
    <row r="244" spans="1:10" ht="13" thickBot="1" x14ac:dyDescent="0.3">
      <c r="A244" s="719" t="s">
        <v>794</v>
      </c>
      <c r="B244" s="721" t="s">
        <v>795</v>
      </c>
      <c r="C244" s="717"/>
      <c r="D244" s="717"/>
      <c r="E244" s="717"/>
      <c r="F244" s="718"/>
      <c r="G244" s="839">
        <v>1.5</v>
      </c>
      <c r="H244" s="723" t="s">
        <v>793</v>
      </c>
      <c r="I244" s="724"/>
      <c r="J244" s="840">
        <f>(G244-1)*100</f>
        <v>50</v>
      </c>
    </row>
    <row r="245" spans="1:10" ht="13" thickBot="1" x14ac:dyDescent="0.3">
      <c r="A245" s="719" t="s">
        <v>796</v>
      </c>
      <c r="B245" s="721" t="s">
        <v>797</v>
      </c>
      <c r="C245" s="717"/>
      <c r="D245" s="717"/>
      <c r="E245" s="717"/>
      <c r="F245" s="718"/>
      <c r="G245" s="839">
        <v>1.4</v>
      </c>
      <c r="H245" s="723" t="s">
        <v>793</v>
      </c>
      <c r="I245" s="724"/>
      <c r="J245" s="840">
        <f>(G245-1)*100</f>
        <v>39.999999999999993</v>
      </c>
    </row>
    <row r="246" spans="1:10" ht="13" thickBot="1" x14ac:dyDescent="0.3">
      <c r="A246" s="719" t="s">
        <v>798</v>
      </c>
      <c r="B246" s="721" t="s">
        <v>799</v>
      </c>
      <c r="C246" s="717"/>
      <c r="D246" s="717"/>
      <c r="E246" s="717"/>
      <c r="F246" s="718"/>
      <c r="G246" s="839">
        <v>1.2</v>
      </c>
      <c r="H246" s="723" t="s">
        <v>800</v>
      </c>
      <c r="I246" s="724"/>
      <c r="J246" s="840">
        <f>(G246-1)*100</f>
        <v>19.999999999999996</v>
      </c>
    </row>
    <row r="247" spans="1:10" ht="13" x14ac:dyDescent="0.3">
      <c r="G247" s="841" t="s">
        <v>801</v>
      </c>
    </row>
    <row r="248" spans="1:10" ht="16" thickBot="1" x14ac:dyDescent="0.4">
      <c r="B248" s="24"/>
      <c r="C248" s="24"/>
      <c r="D248" s="822"/>
      <c r="E248" s="823"/>
      <c r="F248" s="618"/>
      <c r="G248" s="618"/>
      <c r="H248" s="618"/>
      <c r="I248" s="618"/>
    </row>
    <row r="249" spans="1:10" ht="13.5" thickBot="1" x14ac:dyDescent="0.35">
      <c r="A249" s="842" t="s">
        <v>802</v>
      </c>
      <c r="B249" s="843"/>
      <c r="C249" s="843"/>
      <c r="D249" s="843"/>
      <c r="E249" s="843"/>
      <c r="F249" s="843"/>
      <c r="G249" s="847"/>
    </row>
    <row r="250" spans="1:10" ht="13.5" thickBot="1" x14ac:dyDescent="0.35">
      <c r="A250" s="807" t="s">
        <v>787</v>
      </c>
      <c r="B250" s="719" t="s">
        <v>1158</v>
      </c>
      <c r="C250" s="621" t="s">
        <v>803</v>
      </c>
      <c r="D250" s="848" t="s">
        <v>1139</v>
      </c>
      <c r="E250" s="848" t="s">
        <v>796</v>
      </c>
      <c r="F250" s="848" t="s">
        <v>794</v>
      </c>
      <c r="G250" s="849" t="s">
        <v>791</v>
      </c>
      <c r="J250" s="10"/>
    </row>
    <row r="251" spans="1:10" ht="13.5" thickBot="1" x14ac:dyDescent="0.35">
      <c r="A251" s="845" t="s">
        <v>804</v>
      </c>
      <c r="B251" s="846" t="s">
        <v>336</v>
      </c>
      <c r="C251" s="1067">
        <v>13.02</v>
      </c>
      <c r="D251" s="1067">
        <v>13.67</v>
      </c>
      <c r="E251" s="1067">
        <v>18.23</v>
      </c>
      <c r="F251" s="1067">
        <v>19.53</v>
      </c>
      <c r="G251" s="1067">
        <v>23.44</v>
      </c>
      <c r="J251" s="10"/>
    </row>
    <row r="252" spans="1:10" ht="13.5" thickBot="1" x14ac:dyDescent="0.35">
      <c r="A252" s="845" t="s">
        <v>499</v>
      </c>
      <c r="B252" s="69" t="s">
        <v>337</v>
      </c>
      <c r="C252" s="1067">
        <v>16.2</v>
      </c>
      <c r="D252" s="1067">
        <v>16.2</v>
      </c>
      <c r="E252" s="1067">
        <v>22.68</v>
      </c>
      <c r="F252" s="1067">
        <v>24.3</v>
      </c>
      <c r="G252" s="1067">
        <v>29.16</v>
      </c>
      <c r="J252" s="10"/>
    </row>
    <row r="253" spans="1:10" ht="13.5" thickBot="1" x14ac:dyDescent="0.35">
      <c r="A253" s="845" t="s">
        <v>1138</v>
      </c>
      <c r="B253" s="70" t="s">
        <v>338</v>
      </c>
      <c r="C253" s="1067">
        <v>18.27</v>
      </c>
      <c r="D253" s="1067">
        <v>18.27</v>
      </c>
      <c r="E253" s="1067">
        <v>25.58</v>
      </c>
      <c r="F253" s="1067">
        <v>27.41</v>
      </c>
      <c r="G253" s="1067">
        <v>32.89</v>
      </c>
      <c r="H253" t="s">
        <v>1260</v>
      </c>
      <c r="J253" s="10"/>
    </row>
    <row r="254" spans="1:10" ht="13.5" thickBot="1" x14ac:dyDescent="0.35">
      <c r="A254" s="845" t="s">
        <v>500</v>
      </c>
      <c r="B254" s="69" t="s">
        <v>339</v>
      </c>
      <c r="C254" s="1067">
        <v>20.98</v>
      </c>
      <c r="D254" s="1067">
        <v>20.98</v>
      </c>
      <c r="E254" s="1067">
        <v>29.37</v>
      </c>
      <c r="F254" s="1067">
        <v>31.46</v>
      </c>
      <c r="G254" s="1067">
        <v>37.76</v>
      </c>
      <c r="H254" t="s">
        <v>1261</v>
      </c>
      <c r="J254" s="10"/>
    </row>
    <row r="255" spans="1:10" ht="13.5" thickBot="1" x14ac:dyDescent="0.35">
      <c r="A255" s="845" t="s">
        <v>277</v>
      </c>
      <c r="B255" s="69" t="s">
        <v>340</v>
      </c>
      <c r="C255" s="1067">
        <v>20.98</v>
      </c>
      <c r="D255" s="1067">
        <v>20.98</v>
      </c>
      <c r="E255" s="1067">
        <v>29.37</v>
      </c>
      <c r="F255" s="1067">
        <v>31.46</v>
      </c>
      <c r="G255" s="1067">
        <v>37.76</v>
      </c>
      <c r="H255" t="s">
        <v>1262</v>
      </c>
      <c r="J255" s="10"/>
    </row>
    <row r="256" spans="1:10" ht="13.5" thickBot="1" x14ac:dyDescent="0.35">
      <c r="A256" s="845" t="s">
        <v>941</v>
      </c>
      <c r="B256" s="844" t="s">
        <v>341</v>
      </c>
      <c r="C256" s="1067">
        <v>19.05</v>
      </c>
      <c r="D256" s="1067">
        <v>19.05</v>
      </c>
      <c r="E256" s="1067">
        <v>26.67</v>
      </c>
      <c r="F256" s="1067">
        <v>28.58</v>
      </c>
      <c r="G256" s="1067">
        <v>34.29</v>
      </c>
      <c r="H256" t="s">
        <v>1263</v>
      </c>
      <c r="J256" s="10"/>
    </row>
    <row r="257" spans="1:16" ht="13" thickBot="1" x14ac:dyDescent="0.3">
      <c r="C257" s="10"/>
      <c r="D257" s="10"/>
      <c r="E257" s="10"/>
    </row>
    <row r="258" spans="1:16" ht="13.5" thickBot="1" x14ac:dyDescent="0.35">
      <c r="A258" s="842" t="s">
        <v>805</v>
      </c>
      <c r="B258" s="843"/>
      <c r="C258" s="843"/>
      <c r="D258" s="843"/>
      <c r="E258" s="843"/>
      <c r="F258" s="843"/>
      <c r="G258" s="843"/>
      <c r="H258" s="854"/>
      <c r="I258" s="855"/>
    </row>
    <row r="259" spans="1:16" ht="13" x14ac:dyDescent="0.3">
      <c r="A259" s="850" t="s">
        <v>787</v>
      </c>
      <c r="B259" s="851" t="s">
        <v>803</v>
      </c>
      <c r="C259" s="853" t="s">
        <v>940</v>
      </c>
      <c r="D259" s="853" t="s">
        <v>806</v>
      </c>
      <c r="E259" s="853" t="s">
        <v>807</v>
      </c>
      <c r="F259" s="853" t="s">
        <v>808</v>
      </c>
      <c r="G259" s="853" t="s">
        <v>809</v>
      </c>
      <c r="H259" s="853" t="s">
        <v>810</v>
      </c>
      <c r="I259" s="853">
        <v>3</v>
      </c>
      <c r="O259"/>
      <c r="P259" s="10"/>
    </row>
    <row r="260" spans="1:16" ht="13.5" thickBot="1" x14ac:dyDescent="0.35">
      <c r="A260" s="720"/>
      <c r="B260" s="852"/>
      <c r="C260" s="720"/>
      <c r="D260" s="852">
        <v>1.2</v>
      </c>
      <c r="E260" s="852">
        <v>1.4</v>
      </c>
      <c r="F260" s="852">
        <v>1.5</v>
      </c>
      <c r="G260" s="852">
        <v>1.5</v>
      </c>
      <c r="H260" s="852">
        <v>1.8</v>
      </c>
      <c r="I260" s="852">
        <v>2</v>
      </c>
      <c r="K260" s="10"/>
      <c r="O260"/>
      <c r="P260" s="10"/>
    </row>
    <row r="261" spans="1:16" ht="13.5" thickBot="1" x14ac:dyDescent="0.35">
      <c r="A261" s="789" t="s">
        <v>804</v>
      </c>
      <c r="B261" s="1068">
        <v>624.79999999999995</v>
      </c>
      <c r="C261" s="1068">
        <v>656.04</v>
      </c>
      <c r="D261" s="1068">
        <v>749.76</v>
      </c>
      <c r="E261" s="1068">
        <v>874.72</v>
      </c>
      <c r="F261" s="1068">
        <v>937.2</v>
      </c>
      <c r="G261" s="1068">
        <v>937.2</v>
      </c>
      <c r="H261" s="1068">
        <v>1124.6400000000001</v>
      </c>
      <c r="I261" s="1068">
        <v>1249.5999999999999</v>
      </c>
      <c r="K261" s="10"/>
      <c r="O261"/>
      <c r="P261" s="10"/>
    </row>
    <row r="262" spans="1:16" ht="13.5" thickBot="1" x14ac:dyDescent="0.35">
      <c r="A262" s="789" t="s">
        <v>499</v>
      </c>
      <c r="B262" s="1068">
        <v>777.6</v>
      </c>
      <c r="C262" s="1068">
        <v>777.6</v>
      </c>
      <c r="D262" s="1068">
        <v>933.12</v>
      </c>
      <c r="E262" s="1068">
        <v>1088.6400000000001</v>
      </c>
      <c r="F262" s="1068">
        <v>1166.4000000000001</v>
      </c>
      <c r="G262" s="1068">
        <v>1166.4000000000001</v>
      </c>
      <c r="H262" s="1068">
        <v>1399.68</v>
      </c>
      <c r="I262" s="1068">
        <v>1555.2</v>
      </c>
      <c r="K262" s="10"/>
      <c r="O262"/>
      <c r="P262" s="10"/>
    </row>
    <row r="263" spans="1:16" ht="13.5" thickBot="1" x14ac:dyDescent="0.35">
      <c r="A263" s="789" t="s">
        <v>1138</v>
      </c>
      <c r="B263" s="1068">
        <v>876.8</v>
      </c>
      <c r="C263" s="1068">
        <v>876.8</v>
      </c>
      <c r="D263" s="1068">
        <v>1052.1600000000001</v>
      </c>
      <c r="E263" s="1068">
        <v>1227.52</v>
      </c>
      <c r="F263" s="1068">
        <v>1315.2</v>
      </c>
      <c r="G263" s="1068">
        <v>1315.2</v>
      </c>
      <c r="H263" s="1068">
        <v>1578.24</v>
      </c>
      <c r="I263" s="1068">
        <v>1753.6</v>
      </c>
      <c r="K263" s="10"/>
      <c r="O263"/>
      <c r="P263" s="10"/>
    </row>
    <row r="264" spans="1:16" ht="13.5" thickBot="1" x14ac:dyDescent="0.35">
      <c r="A264" s="789" t="s">
        <v>500</v>
      </c>
      <c r="B264" s="1068">
        <v>1006.8</v>
      </c>
      <c r="C264" s="1068">
        <v>1006.8</v>
      </c>
      <c r="D264" s="1068">
        <v>1208.1600000000001</v>
      </c>
      <c r="E264" s="1068">
        <v>1409.52</v>
      </c>
      <c r="F264" s="1068">
        <v>1510.2</v>
      </c>
      <c r="G264" s="1068">
        <v>1510.2</v>
      </c>
      <c r="H264" s="1068">
        <v>1812.24</v>
      </c>
      <c r="I264" s="1068">
        <v>2013.6</v>
      </c>
      <c r="K264" s="10"/>
      <c r="O264"/>
      <c r="P264" s="10"/>
    </row>
    <row r="265" spans="1:16" ht="13.5" thickBot="1" x14ac:dyDescent="0.35">
      <c r="A265" s="789" t="s">
        <v>277</v>
      </c>
      <c r="B265" s="1068">
        <v>1006.8</v>
      </c>
      <c r="C265" s="1068">
        <v>1006.8</v>
      </c>
      <c r="D265" s="1068">
        <v>1208.1600000000001</v>
      </c>
      <c r="E265" s="1068">
        <v>1409.52</v>
      </c>
      <c r="F265" s="1068">
        <v>1510.2</v>
      </c>
      <c r="G265" s="1068">
        <v>1510.2</v>
      </c>
      <c r="H265" s="1068">
        <v>1812.24</v>
      </c>
      <c r="I265" s="1068">
        <v>2013.6</v>
      </c>
      <c r="K265" s="10"/>
      <c r="O265"/>
      <c r="P265" s="10"/>
    </row>
    <row r="266" spans="1:16" ht="13.5" thickBot="1" x14ac:dyDescent="0.35">
      <c r="A266" s="789" t="s">
        <v>941</v>
      </c>
      <c r="B266" s="1068">
        <v>914.4</v>
      </c>
      <c r="C266" s="1068">
        <v>914.4</v>
      </c>
      <c r="D266" s="1068">
        <v>1097.28</v>
      </c>
      <c r="E266" s="1068">
        <v>1280.1600000000001</v>
      </c>
      <c r="F266" s="1068">
        <v>1371.6</v>
      </c>
      <c r="G266" s="1068">
        <v>1371.6</v>
      </c>
      <c r="H266" s="1068">
        <v>1645.92</v>
      </c>
      <c r="I266" s="1068">
        <v>1828.8</v>
      </c>
      <c r="K266" s="10"/>
      <c r="O266"/>
      <c r="P266" s="10"/>
    </row>
    <row r="267" spans="1:16" ht="25.9" customHeight="1" thickBot="1" x14ac:dyDescent="0.3">
      <c r="A267" s="1126" t="s">
        <v>811</v>
      </c>
      <c r="B267" s="1127"/>
      <c r="C267" s="1127"/>
      <c r="D267" s="1127"/>
      <c r="E267" s="1127"/>
      <c r="F267" s="1127"/>
      <c r="G267" s="1127"/>
      <c r="H267" s="1127"/>
      <c r="I267" s="1128"/>
    </row>
    <row r="268" spans="1:16" ht="25.9" customHeight="1" x14ac:dyDescent="0.25">
      <c r="A268" s="299"/>
      <c r="B268" s="299"/>
      <c r="C268" s="299"/>
      <c r="D268" s="299"/>
      <c r="E268" s="299"/>
      <c r="F268" s="299"/>
      <c r="G268" s="299"/>
      <c r="H268" s="299"/>
      <c r="I268" s="299"/>
    </row>
    <row r="269" spans="1:16" ht="25.9" customHeight="1" x14ac:dyDescent="0.3">
      <c r="A269" s="12" t="s">
        <v>1289</v>
      </c>
      <c r="C269" s="53" t="s">
        <v>325</v>
      </c>
      <c r="E269" s="869" t="s">
        <v>325</v>
      </c>
      <c r="I269" s="299"/>
    </row>
    <row r="270" spans="1:16" ht="25.9" customHeight="1" thickBot="1" x14ac:dyDescent="0.3">
      <c r="A270" s="1139" t="s">
        <v>822</v>
      </c>
      <c r="B270" s="1140"/>
      <c r="C270" s="1140"/>
      <c r="D270" s="1140"/>
      <c r="E270" s="1140"/>
      <c r="F270" s="1140"/>
      <c r="G270" s="1140"/>
      <c r="H270" s="31"/>
      <c r="I270" s="299"/>
    </row>
    <row r="271" spans="1:16" ht="25.9" customHeight="1" thickBot="1" x14ac:dyDescent="0.35">
      <c r="A271" s="1141" t="s">
        <v>823</v>
      </c>
      <c r="B271" s="1142"/>
      <c r="C271" s="1142"/>
      <c r="D271" s="1142"/>
      <c r="E271" s="1142"/>
      <c r="F271" s="1143"/>
      <c r="G271" s="870" t="s">
        <v>942</v>
      </c>
      <c r="H271" s="870" t="s">
        <v>943</v>
      </c>
      <c r="I271" s="299"/>
    </row>
    <row r="272" spans="1:16" ht="13" thickBot="1" x14ac:dyDescent="0.3">
      <c r="A272" s="215" t="s">
        <v>825</v>
      </c>
      <c r="B272" s="192" t="s">
        <v>826</v>
      </c>
      <c r="C272" s="64"/>
      <c r="D272" s="64"/>
      <c r="E272" s="64"/>
      <c r="F272" s="194"/>
      <c r="G272" s="63"/>
      <c r="H272" s="28"/>
      <c r="I272" s="299"/>
    </row>
    <row r="273" spans="1:10" ht="13.5" thickBot="1" x14ac:dyDescent="0.3">
      <c r="A273" s="215"/>
      <c r="B273" s="208" t="s">
        <v>827</v>
      </c>
      <c r="C273" s="198" t="s">
        <v>828</v>
      </c>
      <c r="D273" s="198"/>
      <c r="E273" s="198"/>
      <c r="F273" s="198"/>
      <c r="G273" s="1069">
        <v>135.47</v>
      </c>
      <c r="H273" s="1069">
        <v>66.86</v>
      </c>
      <c r="I273" s="992"/>
      <c r="J273" s="10"/>
    </row>
    <row r="274" spans="1:10" ht="13.5" thickBot="1" x14ac:dyDescent="0.3">
      <c r="A274" s="202"/>
      <c r="B274" s="208" t="s">
        <v>829</v>
      </c>
      <c r="C274" s="198" t="s">
        <v>830</v>
      </c>
      <c r="D274" s="198"/>
      <c r="E274" s="198"/>
      <c r="F274" s="198"/>
      <c r="G274" s="1069">
        <v>91.59</v>
      </c>
      <c r="H274" s="1069">
        <v>44.31</v>
      </c>
      <c r="I274" s="992"/>
      <c r="J274" s="10"/>
    </row>
    <row r="275" spans="1:10" ht="13.5" thickBot="1" x14ac:dyDescent="0.3">
      <c r="A275" s="214" t="s">
        <v>831</v>
      </c>
      <c r="B275" s="196" t="s">
        <v>832</v>
      </c>
      <c r="C275" s="198"/>
      <c r="D275" s="198"/>
      <c r="E275" s="198"/>
      <c r="F275" s="66"/>
      <c r="G275" s="1070" t="s">
        <v>325</v>
      </c>
      <c r="H275" s="1071" t="s">
        <v>325</v>
      </c>
      <c r="I275" s="992"/>
      <c r="J275" s="10"/>
    </row>
    <row r="276" spans="1:10" ht="13.5" thickBot="1" x14ac:dyDescent="0.3">
      <c r="A276" s="215"/>
      <c r="B276" s="208" t="s">
        <v>827</v>
      </c>
      <c r="C276" s="198" t="s">
        <v>828</v>
      </c>
      <c r="D276" s="198"/>
      <c r="E276" s="198"/>
      <c r="F276" s="198"/>
      <c r="G276" s="1069">
        <v>183.15</v>
      </c>
      <c r="H276" s="1069">
        <v>89.47</v>
      </c>
      <c r="I276" s="992"/>
      <c r="J276" s="10"/>
    </row>
    <row r="277" spans="1:10" ht="13.5" thickBot="1" x14ac:dyDescent="0.3">
      <c r="A277" s="202"/>
      <c r="B277" s="208" t="s">
        <v>829</v>
      </c>
      <c r="C277" s="198" t="s">
        <v>830</v>
      </c>
      <c r="D277" s="198"/>
      <c r="E277" s="198"/>
      <c r="F277" s="198"/>
      <c r="G277" s="1069">
        <v>122.51</v>
      </c>
      <c r="H277" s="1069">
        <v>59.6</v>
      </c>
      <c r="I277" s="992"/>
      <c r="J277" s="10"/>
    </row>
    <row r="278" spans="1:10" ht="13.5" thickBot="1" x14ac:dyDescent="0.3">
      <c r="A278" s="195" t="s">
        <v>833</v>
      </c>
      <c r="B278" s="196" t="s">
        <v>839</v>
      </c>
      <c r="C278" s="198"/>
      <c r="D278" s="198"/>
      <c r="E278" s="198"/>
      <c r="F278" s="198"/>
      <c r="G278" s="1069">
        <v>208.3</v>
      </c>
      <c r="H278" s="1069">
        <v>104.09</v>
      </c>
      <c r="I278" s="992"/>
      <c r="J278" s="10"/>
    </row>
    <row r="279" spans="1:10" ht="13.5" thickBot="1" x14ac:dyDescent="0.3">
      <c r="A279" s="214" t="s">
        <v>840</v>
      </c>
      <c r="B279" s="61" t="s">
        <v>841</v>
      </c>
      <c r="C279" s="62"/>
      <c r="D279" s="62"/>
      <c r="E279" s="62"/>
      <c r="F279" s="26"/>
      <c r="G279" s="1069">
        <v>291.33</v>
      </c>
      <c r="H279" s="1069">
        <v>145.97999999999999</v>
      </c>
      <c r="I279" s="992"/>
      <c r="J279" s="10"/>
    </row>
    <row r="280" spans="1:10" ht="13.5" thickBot="1" x14ac:dyDescent="0.3">
      <c r="A280" s="209" t="s">
        <v>842</v>
      </c>
      <c r="B280" s="61" t="s">
        <v>843</v>
      </c>
      <c r="C280" s="62"/>
      <c r="D280" s="62"/>
      <c r="E280" s="62"/>
      <c r="F280" s="62"/>
      <c r="G280" s="1069"/>
      <c r="H280" s="1069"/>
      <c r="I280" s="992"/>
      <c r="J280" s="10"/>
    </row>
    <row r="281" spans="1:10" ht="13.5" thickBot="1" x14ac:dyDescent="0.3">
      <c r="A281" s="63"/>
      <c r="B281" s="63" t="s">
        <v>844</v>
      </c>
      <c r="C281" s="24"/>
      <c r="D281" s="24"/>
      <c r="E281" s="24"/>
      <c r="F281" s="28"/>
      <c r="G281" s="1070"/>
      <c r="H281" s="1071"/>
      <c r="I281" s="992"/>
      <c r="J281" s="10"/>
    </row>
    <row r="282" spans="1:10" ht="13.5" thickBot="1" x14ac:dyDescent="0.3">
      <c r="A282" s="63"/>
      <c r="B282" s="192" t="s">
        <v>845</v>
      </c>
      <c r="C282" s="64"/>
      <c r="D282" s="64"/>
      <c r="E282" s="64"/>
      <c r="F282" s="64"/>
      <c r="G282" s="1069" t="s">
        <v>325</v>
      </c>
      <c r="H282" s="1072" t="s">
        <v>325</v>
      </c>
      <c r="I282" s="992"/>
      <c r="J282" s="10"/>
    </row>
    <row r="283" spans="1:10" ht="13.5" thickBot="1" x14ac:dyDescent="0.3">
      <c r="A283" s="29"/>
      <c r="B283" s="208" t="s">
        <v>827</v>
      </c>
      <c r="C283" s="198" t="s">
        <v>846</v>
      </c>
      <c r="D283" s="198"/>
      <c r="E283" s="198"/>
      <c r="F283" s="198"/>
      <c r="G283" s="1069">
        <v>91.59</v>
      </c>
      <c r="H283" s="1072">
        <v>66.86</v>
      </c>
      <c r="I283" s="992"/>
      <c r="J283" s="10"/>
    </row>
    <row r="284" spans="1:10" ht="13.5" thickBot="1" x14ac:dyDescent="0.35">
      <c r="A284" s="29"/>
      <c r="B284" s="208" t="s">
        <v>829</v>
      </c>
      <c r="C284" s="198" t="s">
        <v>847</v>
      </c>
      <c r="D284" s="198"/>
      <c r="E284" s="198"/>
      <c r="F284" s="198"/>
      <c r="G284" s="1069">
        <v>60.59</v>
      </c>
      <c r="H284" s="1069">
        <v>44.31</v>
      </c>
      <c r="I284" s="992"/>
      <c r="J284" s="985"/>
    </row>
    <row r="285" spans="1:10" ht="13.5" thickBot="1" x14ac:dyDescent="0.3">
      <c r="A285" s="29"/>
      <c r="B285" s="209" t="s">
        <v>848</v>
      </c>
      <c r="C285" s="62" t="s">
        <v>849</v>
      </c>
      <c r="D285" s="62"/>
      <c r="E285" s="62"/>
      <c r="F285" s="62"/>
      <c r="G285" s="1069">
        <v>291.33</v>
      </c>
      <c r="H285" s="1069">
        <v>145.97999999999999</v>
      </c>
      <c r="I285" s="992"/>
      <c r="J285" s="10"/>
    </row>
    <row r="286" spans="1:10" ht="13" thickBot="1" x14ac:dyDescent="0.3">
      <c r="A286" s="20"/>
      <c r="B286" s="192"/>
      <c r="C286" s="64" t="s">
        <v>850</v>
      </c>
      <c r="D286" s="64"/>
      <c r="E286" s="64"/>
      <c r="F286" s="194"/>
      <c r="G286" s="1073"/>
      <c r="H286" s="1074"/>
      <c r="I286" s="992"/>
      <c r="J286" s="10"/>
    </row>
    <row r="287" spans="1:10" x14ac:dyDescent="0.25">
      <c r="A287" s="214" t="s">
        <v>851</v>
      </c>
      <c r="B287" s="61" t="s">
        <v>852</v>
      </c>
      <c r="C287" s="62"/>
      <c r="D287" s="62"/>
      <c r="E287" s="62"/>
      <c r="F287" s="62"/>
      <c r="G287" s="1135"/>
      <c r="H287" s="1144"/>
      <c r="I287" s="992"/>
      <c r="J287" s="10"/>
    </row>
    <row r="288" spans="1:10" ht="13" thickBot="1" x14ac:dyDescent="0.3">
      <c r="A288" s="29"/>
      <c r="B288" s="63" t="s">
        <v>853</v>
      </c>
      <c r="C288" s="24"/>
      <c r="D288" s="24"/>
      <c r="E288" s="24"/>
      <c r="F288" s="24"/>
      <c r="G288" s="1136"/>
      <c r="H288" s="1145"/>
      <c r="I288" s="992"/>
      <c r="J288" s="10"/>
    </row>
    <row r="289" spans="1:15" ht="13.5" thickBot="1" x14ac:dyDescent="0.3">
      <c r="A289" s="20"/>
      <c r="B289" s="192" t="s">
        <v>854</v>
      </c>
      <c r="C289" s="64"/>
      <c r="D289" s="64"/>
      <c r="E289" s="64"/>
      <c r="F289" s="64"/>
      <c r="G289" s="1137"/>
      <c r="H289" s="1069">
        <v>25.09</v>
      </c>
      <c r="I289" s="992"/>
      <c r="J289" s="10"/>
    </row>
    <row r="290" spans="1:15" ht="13.5" thickBot="1" x14ac:dyDescent="0.3">
      <c r="A290" s="214" t="s">
        <v>855</v>
      </c>
      <c r="B290" s="61" t="s">
        <v>856</v>
      </c>
      <c r="C290" s="62"/>
      <c r="D290" s="62"/>
      <c r="E290" s="62"/>
      <c r="F290" s="26"/>
      <c r="G290" s="1073"/>
      <c r="H290" s="1069">
        <v>25.09</v>
      </c>
      <c r="I290" s="992"/>
      <c r="J290" s="10"/>
    </row>
    <row r="291" spans="1:15" ht="13.5" thickBot="1" x14ac:dyDescent="0.3">
      <c r="A291" s="202"/>
      <c r="B291" s="192" t="s">
        <v>857</v>
      </c>
      <c r="C291" s="64"/>
      <c r="D291" s="64"/>
      <c r="E291" s="64"/>
      <c r="F291" s="194"/>
      <c r="G291" s="1075"/>
      <c r="H291" s="1072" t="s">
        <v>325</v>
      </c>
      <c r="I291" s="992"/>
      <c r="J291" s="10"/>
    </row>
    <row r="292" spans="1:15" ht="13.5" thickBot="1" x14ac:dyDescent="0.3">
      <c r="A292" s="195" t="s">
        <v>858</v>
      </c>
      <c r="B292" s="196" t="s">
        <v>859</v>
      </c>
      <c r="C292" s="198"/>
      <c r="D292" s="198"/>
      <c r="E292" s="198"/>
      <c r="F292" s="66"/>
      <c r="G292" s="1076"/>
      <c r="H292" s="1069">
        <v>155.76</v>
      </c>
      <c r="I292" s="992"/>
      <c r="J292" s="10"/>
    </row>
    <row r="293" spans="1:15" ht="13.5" thickBot="1" x14ac:dyDescent="0.35">
      <c r="A293" s="195">
        <v>3</v>
      </c>
      <c r="B293" s="191" t="s">
        <v>860</v>
      </c>
      <c r="C293" s="62"/>
      <c r="D293" s="62"/>
      <c r="E293" s="62"/>
      <c r="F293" s="62"/>
      <c r="G293" s="1073"/>
      <c r="H293" s="1071" t="s">
        <v>325</v>
      </c>
      <c r="I293" s="992"/>
      <c r="J293" s="10"/>
    </row>
    <row r="294" spans="1:15" ht="13.5" thickBot="1" x14ac:dyDescent="0.3">
      <c r="A294" s="214" t="s">
        <v>861</v>
      </c>
      <c r="B294" s="196" t="s">
        <v>862</v>
      </c>
      <c r="C294" s="198"/>
      <c r="D294" s="198"/>
      <c r="E294" s="198"/>
      <c r="F294" s="66"/>
      <c r="G294" s="1076"/>
      <c r="H294" s="1069">
        <v>2702.28</v>
      </c>
      <c r="I294" s="992"/>
      <c r="J294" s="10"/>
    </row>
    <row r="295" spans="1:15" ht="13.5" thickBot="1" x14ac:dyDescent="0.3">
      <c r="A295" s="214" t="s">
        <v>831</v>
      </c>
      <c r="B295" s="196" t="s">
        <v>863</v>
      </c>
      <c r="C295" s="198"/>
      <c r="D295" s="198"/>
      <c r="E295" s="198"/>
      <c r="F295" s="66"/>
      <c r="G295" s="1076"/>
      <c r="H295" s="1069">
        <v>145.91</v>
      </c>
      <c r="I295" s="992"/>
      <c r="J295" s="10"/>
    </row>
    <row r="296" spans="1:15" ht="13.5" thickBot="1" x14ac:dyDescent="0.3">
      <c r="A296" s="202"/>
      <c r="B296" s="196" t="s">
        <v>865</v>
      </c>
      <c r="C296" s="198"/>
      <c r="D296" s="198"/>
      <c r="E296" s="198"/>
      <c r="F296" s="66"/>
      <c r="G296" s="1073"/>
      <c r="H296" s="1069">
        <v>72.97</v>
      </c>
      <c r="I296" s="992"/>
      <c r="J296" s="10"/>
    </row>
    <row r="297" spans="1:15" ht="13.5" thickBot="1" x14ac:dyDescent="0.3">
      <c r="A297" s="214" t="s">
        <v>833</v>
      </c>
      <c r="B297" s="61" t="s">
        <v>867</v>
      </c>
      <c r="C297" s="62"/>
      <c r="D297" s="62"/>
      <c r="E297" s="62"/>
      <c r="F297" s="26"/>
      <c r="G297" s="1076"/>
      <c r="H297" s="1069">
        <v>222.9</v>
      </c>
      <c r="I297" s="992"/>
      <c r="J297" s="10"/>
    </row>
    <row r="298" spans="1:15" ht="13.5" thickBot="1" x14ac:dyDescent="0.3">
      <c r="A298" s="202"/>
      <c r="B298" s="192" t="s">
        <v>868</v>
      </c>
      <c r="C298" s="64"/>
      <c r="D298" s="64"/>
      <c r="E298" s="64"/>
      <c r="F298" s="194"/>
      <c r="G298" s="1076"/>
      <c r="H298" s="1072">
        <v>111.48</v>
      </c>
      <c r="I298" s="992"/>
      <c r="J298" s="10"/>
    </row>
    <row r="299" spans="1:15" ht="15.5" x14ac:dyDescent="0.35">
      <c r="A299" s="871" t="s">
        <v>1159</v>
      </c>
      <c r="B299" s="623"/>
      <c r="C299" s="262"/>
      <c r="D299" s="264"/>
      <c r="E299" s="72"/>
      <c r="F299" s="618"/>
      <c r="G299" s="618"/>
      <c r="H299" s="618"/>
      <c r="I299" s="618"/>
      <c r="J299" s="10"/>
    </row>
    <row r="300" spans="1:15" ht="15.5" x14ac:dyDescent="0.35">
      <c r="A300" s="251" t="s">
        <v>1127</v>
      </c>
      <c r="B300" s="24"/>
      <c r="C300" s="24"/>
      <c r="D300" s="24"/>
      <c r="E300" s="24"/>
      <c r="F300" s="24"/>
      <c r="G300" s="256"/>
      <c r="M300" s="10"/>
      <c r="O300"/>
    </row>
    <row r="301" spans="1:15" x14ac:dyDescent="0.25">
      <c r="B301" s="250"/>
      <c r="C301" s="24"/>
      <c r="D301" s="24"/>
      <c r="E301" s="24"/>
      <c r="F301" s="24"/>
      <c r="G301" s="24"/>
      <c r="H301" s="24"/>
      <c r="I301" s="256"/>
    </row>
    <row r="302" spans="1:15" ht="13.5" thickBot="1" x14ac:dyDescent="0.35">
      <c r="B302" s="195"/>
      <c r="C302" s="259" t="s">
        <v>105</v>
      </c>
      <c r="D302" s="190" t="s">
        <v>106</v>
      </c>
      <c r="E302" s="24"/>
      <c r="F302" s="24"/>
      <c r="G302" s="24"/>
      <c r="H302" s="24"/>
      <c r="I302" s="256"/>
    </row>
    <row r="303" spans="1:15" ht="13.5" thickBot="1" x14ac:dyDescent="0.35">
      <c r="B303" s="872" t="s">
        <v>443</v>
      </c>
      <c r="C303" s="191">
        <v>1</v>
      </c>
      <c r="D303" s="1077">
        <v>43021</v>
      </c>
      <c r="E303" s="24"/>
      <c r="F303" s="8"/>
      <c r="G303" s="24"/>
      <c r="H303" s="24"/>
      <c r="I303" s="256"/>
    </row>
    <row r="304" spans="1:15" ht="13.5" thickBot="1" x14ac:dyDescent="0.35">
      <c r="B304" s="873" t="s">
        <v>342</v>
      </c>
      <c r="C304" s="876">
        <v>2</v>
      </c>
      <c r="D304" s="1077">
        <v>47802</v>
      </c>
      <c r="E304" s="24"/>
      <c r="F304" s="8"/>
      <c r="G304" s="24"/>
      <c r="H304" s="24"/>
      <c r="I304" s="256"/>
    </row>
    <row r="305" spans="2:9" ht="13.5" thickBot="1" x14ac:dyDescent="0.35">
      <c r="B305" s="873"/>
      <c r="C305" s="876">
        <v>3</v>
      </c>
      <c r="D305" s="1077">
        <v>54972</v>
      </c>
      <c r="E305" s="24"/>
      <c r="F305" s="8"/>
      <c r="G305" s="24"/>
      <c r="H305" s="24"/>
      <c r="I305" s="256"/>
    </row>
    <row r="306" spans="2:9" ht="13.5" thickBot="1" x14ac:dyDescent="0.35">
      <c r="B306" s="873"/>
      <c r="C306" s="397">
        <v>4</v>
      </c>
      <c r="D306" s="1077">
        <v>58556</v>
      </c>
      <c r="E306" s="24"/>
      <c r="F306" s="8"/>
      <c r="G306" s="24"/>
      <c r="H306" s="24"/>
      <c r="I306" s="256"/>
    </row>
    <row r="307" spans="2:9" ht="13.5" thickBot="1" x14ac:dyDescent="0.35">
      <c r="B307" s="873"/>
      <c r="C307" s="397">
        <v>5</v>
      </c>
      <c r="D307" s="1077">
        <v>62141</v>
      </c>
      <c r="E307" s="24"/>
      <c r="F307" s="8"/>
      <c r="G307" s="24"/>
      <c r="H307" s="24"/>
      <c r="I307" s="256"/>
    </row>
    <row r="308" spans="2:9" ht="13.5" thickBot="1" x14ac:dyDescent="0.35">
      <c r="B308" s="873"/>
      <c r="C308" s="397">
        <v>6</v>
      </c>
      <c r="D308" s="1077">
        <v>64532</v>
      </c>
      <c r="E308" s="24"/>
      <c r="F308" s="8"/>
      <c r="G308" s="24"/>
      <c r="H308" s="24"/>
      <c r="I308" s="256"/>
    </row>
    <row r="309" spans="2:9" ht="13.5" thickBot="1" x14ac:dyDescent="0.35">
      <c r="B309" s="874" t="s">
        <v>444</v>
      </c>
      <c r="C309" s="397">
        <v>7</v>
      </c>
      <c r="D309" s="1077">
        <v>66920</v>
      </c>
      <c r="E309" s="24"/>
      <c r="F309" s="8"/>
      <c r="G309" s="24"/>
      <c r="H309" s="24"/>
      <c r="I309" s="256"/>
    </row>
    <row r="310" spans="2:9" ht="13.5" thickBot="1" x14ac:dyDescent="0.35">
      <c r="B310" s="873" t="s">
        <v>343</v>
      </c>
      <c r="C310" s="397">
        <v>8</v>
      </c>
      <c r="D310" s="1077">
        <v>69311</v>
      </c>
      <c r="E310" s="24"/>
      <c r="F310" s="8"/>
      <c r="G310" s="24"/>
      <c r="H310" s="24"/>
      <c r="I310" s="256"/>
    </row>
    <row r="311" spans="2:9" ht="13.5" thickBot="1" x14ac:dyDescent="0.35">
      <c r="B311" s="873"/>
      <c r="C311" s="397">
        <v>9</v>
      </c>
      <c r="D311" s="1077">
        <v>72895</v>
      </c>
      <c r="E311" s="24"/>
      <c r="F311" s="8"/>
      <c r="G311" s="24"/>
      <c r="H311" s="24"/>
      <c r="I311" s="256"/>
    </row>
    <row r="312" spans="2:9" ht="13.5" thickBot="1" x14ac:dyDescent="0.35">
      <c r="B312" s="873"/>
      <c r="C312" s="397">
        <v>10</v>
      </c>
      <c r="D312" s="1077">
        <v>74688</v>
      </c>
      <c r="E312" s="24"/>
      <c r="F312" s="8"/>
      <c r="G312" s="24"/>
      <c r="H312" s="24"/>
      <c r="I312" s="256"/>
    </row>
    <row r="313" spans="2:9" ht="13.5" thickBot="1" x14ac:dyDescent="0.35">
      <c r="B313" s="873"/>
      <c r="C313" s="397">
        <v>11</v>
      </c>
      <c r="D313" s="1077">
        <v>76481</v>
      </c>
      <c r="E313" s="24"/>
      <c r="F313" s="8"/>
      <c r="G313" s="24"/>
      <c r="H313" s="24"/>
      <c r="I313" s="256"/>
    </row>
    <row r="314" spans="2:9" ht="13.5" thickBot="1" x14ac:dyDescent="0.35">
      <c r="B314" s="873"/>
      <c r="C314" s="397">
        <v>12</v>
      </c>
      <c r="D314" s="1077">
        <v>78273</v>
      </c>
      <c r="E314" s="24"/>
      <c r="F314" s="8"/>
      <c r="G314" s="24"/>
      <c r="H314" s="24"/>
      <c r="I314" s="256"/>
    </row>
    <row r="315" spans="2:9" ht="13.5" thickBot="1" x14ac:dyDescent="0.35">
      <c r="B315" s="874" t="s">
        <v>445</v>
      </c>
      <c r="C315" s="397">
        <v>13</v>
      </c>
      <c r="D315" s="1077">
        <v>80067</v>
      </c>
      <c r="E315" s="24"/>
      <c r="F315" s="8"/>
      <c r="G315" s="24"/>
      <c r="H315" s="24"/>
      <c r="I315" s="256"/>
    </row>
    <row r="316" spans="2:9" ht="13.5" thickBot="1" x14ac:dyDescent="0.35">
      <c r="B316" s="873" t="s">
        <v>344</v>
      </c>
      <c r="C316" s="397">
        <v>14</v>
      </c>
      <c r="D316" s="1077">
        <v>82456</v>
      </c>
      <c r="E316" s="24"/>
      <c r="F316" s="8"/>
      <c r="G316" s="24"/>
      <c r="H316" s="24"/>
      <c r="I316" s="256"/>
    </row>
    <row r="317" spans="2:9" ht="13.5" thickBot="1" x14ac:dyDescent="0.35">
      <c r="B317" s="873"/>
      <c r="C317" s="397">
        <v>15</v>
      </c>
      <c r="D317" s="1077">
        <v>84845</v>
      </c>
      <c r="E317" s="24"/>
      <c r="F317" s="8"/>
      <c r="G317" s="24"/>
      <c r="H317" s="24"/>
      <c r="I317" s="256"/>
    </row>
    <row r="318" spans="2:9" ht="13.5" thickBot="1" x14ac:dyDescent="0.35">
      <c r="B318" s="873"/>
      <c r="C318" s="397">
        <v>16</v>
      </c>
      <c r="D318" s="1077">
        <v>87236</v>
      </c>
      <c r="E318" s="24"/>
      <c r="F318" s="8"/>
      <c r="G318" s="24"/>
      <c r="H318" s="24"/>
      <c r="I318" s="256"/>
    </row>
    <row r="319" spans="2:9" ht="13.5" thickBot="1" x14ac:dyDescent="0.35">
      <c r="B319" s="873"/>
      <c r="C319" s="397">
        <v>17</v>
      </c>
      <c r="D319" s="1077">
        <v>89626</v>
      </c>
      <c r="E319" s="24"/>
      <c r="F319" s="8"/>
      <c r="G319" s="24"/>
      <c r="H319" s="24"/>
      <c r="I319" s="256"/>
    </row>
    <row r="320" spans="2:9" ht="13.5" thickBot="1" x14ac:dyDescent="0.35">
      <c r="B320" s="875"/>
      <c r="C320" s="877">
        <v>18</v>
      </c>
      <c r="D320" s="1077">
        <v>92015</v>
      </c>
      <c r="E320" s="24"/>
      <c r="F320" s="8"/>
      <c r="G320" s="24"/>
      <c r="H320" s="24"/>
      <c r="I320" s="256"/>
    </row>
    <row r="321" spans="1:15" x14ac:dyDescent="0.25">
      <c r="B321" s="250"/>
      <c r="C321" s="8"/>
      <c r="D321" s="8"/>
      <c r="E321" s="24"/>
      <c r="F321" s="8"/>
      <c r="G321" s="24"/>
      <c r="H321" s="24"/>
      <c r="I321" s="256"/>
    </row>
    <row r="322" spans="1:15" x14ac:dyDescent="0.25">
      <c r="B322" s="1134"/>
      <c r="C322" s="1134"/>
      <c r="D322" s="1134"/>
      <c r="E322" s="1134"/>
      <c r="F322" s="1134"/>
      <c r="G322" s="1134"/>
      <c r="H322" s="1134"/>
      <c r="I322" s="233"/>
      <c r="J322" s="233"/>
      <c r="K322" s="233"/>
      <c r="L322" s="233"/>
    </row>
    <row r="323" spans="1:15" x14ac:dyDescent="0.25">
      <c r="B323" s="1134"/>
      <c r="C323" s="1134"/>
      <c r="D323" s="1134"/>
      <c r="E323" s="1134"/>
      <c r="F323" s="1134"/>
      <c r="G323" s="1134"/>
      <c r="H323" s="1134"/>
      <c r="I323" s="233"/>
      <c r="J323" s="233"/>
      <c r="K323" s="233"/>
      <c r="L323" s="233"/>
    </row>
    <row r="324" spans="1:15" x14ac:dyDescent="0.25">
      <c r="A324" s="1134" t="s">
        <v>317</v>
      </c>
      <c r="B324" s="1134"/>
      <c r="C324" s="1134"/>
      <c r="D324" s="1134"/>
      <c r="E324" s="1134"/>
      <c r="F324" s="1134"/>
      <c r="G324" s="1134"/>
      <c r="H324" s="233"/>
      <c r="I324" s="233"/>
      <c r="J324" s="233"/>
      <c r="M324" s="10"/>
      <c r="O324"/>
    </row>
    <row r="325" spans="1:15" ht="14" x14ac:dyDescent="0.3">
      <c r="A325" s="1134"/>
      <c r="B325" s="1134"/>
      <c r="C325" s="1134"/>
      <c r="D325" s="1134"/>
      <c r="E325" s="1134"/>
      <c r="F325" s="1134"/>
      <c r="G325" s="1134"/>
      <c r="H325" s="233">
        <v>2008</v>
      </c>
      <c r="I325" s="233" t="s">
        <v>319</v>
      </c>
      <c r="J325" s="880">
        <v>2008</v>
      </c>
      <c r="K325" t="s">
        <v>318</v>
      </c>
      <c r="M325" s="10" t="s">
        <v>1404</v>
      </c>
      <c r="O325"/>
    </row>
    <row r="326" spans="1:15" x14ac:dyDescent="0.25">
      <c r="A326" s="250"/>
      <c r="B326" s="8"/>
      <c r="C326" s="8"/>
      <c r="D326" s="24"/>
      <c r="E326" s="24"/>
      <c r="F326" s="24"/>
      <c r="G326" s="24"/>
      <c r="M326" s="10"/>
      <c r="O326"/>
    </row>
    <row r="327" spans="1:15" ht="13" x14ac:dyDescent="0.3">
      <c r="A327" s="270" t="s">
        <v>1160</v>
      </c>
      <c r="B327" s="8"/>
      <c r="C327" s="8"/>
      <c r="D327" s="24"/>
      <c r="E327" s="24"/>
      <c r="F327" s="24"/>
      <c r="G327" s="24"/>
      <c r="M327" s="10"/>
      <c r="O327"/>
    </row>
    <row r="328" spans="1:15" ht="14" x14ac:dyDescent="0.3">
      <c r="A328" s="250"/>
      <c r="B328" s="24"/>
      <c r="C328" s="168" t="s">
        <v>918</v>
      </c>
      <c r="D328" s="24"/>
      <c r="E328" s="24"/>
      <c r="F328" s="24"/>
      <c r="G328" s="24"/>
      <c r="H328" s="630">
        <v>32460</v>
      </c>
      <c r="I328" t="s">
        <v>319</v>
      </c>
      <c r="J328" s="881">
        <v>33372</v>
      </c>
      <c r="K328" t="s">
        <v>919</v>
      </c>
      <c r="M328" s="667" t="s">
        <v>1403</v>
      </c>
      <c r="O328"/>
    </row>
    <row r="329" spans="1:15" x14ac:dyDescent="0.25">
      <c r="I329" s="10"/>
    </row>
    <row r="330" spans="1:15" x14ac:dyDescent="0.25">
      <c r="B330" s="32"/>
    </row>
    <row r="331" spans="1:15" x14ac:dyDescent="0.25">
      <c r="G331" s="35"/>
      <c r="H331" s="35"/>
    </row>
    <row r="332" spans="1:15" ht="13" hidden="1" x14ac:dyDescent="0.3">
      <c r="A332" s="74" t="s">
        <v>0</v>
      </c>
      <c r="B332" s="667"/>
      <c r="C332" s="667"/>
      <c r="D332" s="667"/>
      <c r="E332" s="667"/>
      <c r="F332" s="35"/>
      <c r="G332" s="35"/>
      <c r="H332" s="35"/>
    </row>
    <row r="333" spans="1:15" ht="13" hidden="1" x14ac:dyDescent="0.3">
      <c r="A333" s="74" t="s">
        <v>1</v>
      </c>
      <c r="B333" s="667"/>
      <c r="C333" s="667"/>
      <c r="D333" s="667"/>
      <c r="E333" s="667"/>
      <c r="F333" s="35"/>
      <c r="G333" s="35"/>
      <c r="H333" s="35"/>
    </row>
    <row r="334" spans="1:15" ht="13" hidden="1" x14ac:dyDescent="0.3">
      <c r="A334" s="74"/>
      <c r="B334" s="667"/>
      <c r="C334" s="667"/>
      <c r="D334" s="667"/>
      <c r="E334" s="667"/>
      <c r="F334" s="35"/>
      <c r="G334" s="35"/>
      <c r="H334" s="35"/>
    </row>
    <row r="335" spans="1:15" ht="13" hidden="1" x14ac:dyDescent="0.25">
      <c r="A335" s="668" t="s">
        <v>2</v>
      </c>
      <c r="B335" s="1129" t="s">
        <v>3</v>
      </c>
      <c r="C335" s="1130"/>
      <c r="D335" s="667"/>
      <c r="E335" s="667"/>
      <c r="F335" s="35"/>
      <c r="G335" s="35"/>
      <c r="H335" s="35"/>
    </row>
    <row r="336" spans="1:15" ht="13" hidden="1" x14ac:dyDescent="0.3">
      <c r="A336" s="669"/>
      <c r="B336" s="670" t="s">
        <v>4</v>
      </c>
      <c r="C336" s="670" t="s">
        <v>5</v>
      </c>
      <c r="D336" s="667"/>
      <c r="E336" s="667"/>
      <c r="F336" s="35"/>
      <c r="G336" s="35"/>
      <c r="H336" s="35"/>
    </row>
    <row r="337" spans="1:16" hidden="1" x14ac:dyDescent="0.25">
      <c r="A337" s="671" t="s">
        <v>6</v>
      </c>
      <c r="B337" s="672"/>
      <c r="C337" s="673"/>
      <c r="D337" s="667"/>
      <c r="E337" s="667"/>
      <c r="F337" s="35"/>
      <c r="G337" s="35"/>
      <c r="H337" s="35"/>
    </row>
    <row r="338" spans="1:16" hidden="1" x14ac:dyDescent="0.25">
      <c r="A338" s="674" t="s">
        <v>7</v>
      </c>
      <c r="B338" s="675">
        <v>8</v>
      </c>
      <c r="C338" s="676">
        <v>3</v>
      </c>
      <c r="D338" s="667"/>
      <c r="E338" s="667"/>
      <c r="F338" s="35"/>
      <c r="G338" s="35"/>
      <c r="H338" s="35"/>
    </row>
    <row r="339" spans="1:16" hidden="1" x14ac:dyDescent="0.25">
      <c r="A339" s="671" t="s">
        <v>8</v>
      </c>
      <c r="B339" s="677"/>
      <c r="C339" s="678"/>
      <c r="D339" s="667"/>
      <c r="E339" s="667"/>
      <c r="F339" s="35"/>
      <c r="G339" s="35"/>
      <c r="H339" s="35"/>
    </row>
    <row r="340" spans="1:16" hidden="1" x14ac:dyDescent="0.25">
      <c r="A340" s="674" t="s">
        <v>9</v>
      </c>
      <c r="B340" s="675">
        <v>5</v>
      </c>
      <c r="C340" s="675">
        <v>2</v>
      </c>
      <c r="D340" s="667"/>
      <c r="E340" s="667"/>
      <c r="F340" s="35"/>
      <c r="G340" s="35"/>
      <c r="H340" s="35"/>
    </row>
    <row r="341" spans="1:16" hidden="1" x14ac:dyDescent="0.25">
      <c r="A341" s="671" t="s">
        <v>10</v>
      </c>
      <c r="B341" s="678"/>
      <c r="C341" s="678"/>
      <c r="D341" s="667"/>
      <c r="E341" s="667"/>
      <c r="F341" s="35"/>
      <c r="G341" s="35"/>
      <c r="H341" s="35"/>
    </row>
    <row r="342" spans="1:16" hidden="1" x14ac:dyDescent="0.25">
      <c r="A342" s="674" t="s">
        <v>11</v>
      </c>
      <c r="B342" s="675">
        <v>3</v>
      </c>
      <c r="C342" s="675">
        <v>1</v>
      </c>
      <c r="D342" s="667"/>
      <c r="E342" s="667"/>
      <c r="F342" s="35"/>
      <c r="G342" s="35"/>
      <c r="H342" s="35"/>
    </row>
    <row r="343" spans="1:16" ht="12.65" customHeight="1" x14ac:dyDescent="0.3">
      <c r="A343" s="74"/>
      <c r="B343" s="667"/>
      <c r="C343" s="667"/>
      <c r="D343" s="667"/>
      <c r="E343" s="667"/>
      <c r="F343" s="35"/>
      <c r="G343" s="35"/>
      <c r="H343" s="35"/>
    </row>
    <row r="344" spans="1:16" x14ac:dyDescent="0.25">
      <c r="A344" s="42" t="s">
        <v>1111</v>
      </c>
      <c r="B344" s="931"/>
      <c r="C344" s="932"/>
      <c r="D344" s="35"/>
      <c r="E344" s="35"/>
      <c r="F344" s="35"/>
      <c r="G344" s="35"/>
      <c r="H344" s="35"/>
      <c r="P344" s="598">
        <v>13</v>
      </c>
    </row>
    <row r="345" spans="1:16" ht="13" thickBot="1" x14ac:dyDescent="0.3">
      <c r="A345" s="42"/>
      <c r="B345" s="43" t="s">
        <v>325</v>
      </c>
      <c r="C345" s="35"/>
      <c r="D345" s="35"/>
      <c r="E345" s="35"/>
      <c r="F345" s="35"/>
      <c r="G345" s="35"/>
      <c r="H345" s="35"/>
      <c r="P345" s="616"/>
    </row>
    <row r="346" spans="1:16" ht="13" thickBot="1" x14ac:dyDescent="0.3">
      <c r="A346" s="620" t="s">
        <v>329</v>
      </c>
      <c r="B346" s="619">
        <v>1</v>
      </c>
      <c r="C346" s="44">
        <v>2</v>
      </c>
      <c r="D346" s="44">
        <v>3</v>
      </c>
      <c r="E346" s="44">
        <v>4</v>
      </c>
      <c r="F346" s="44">
        <v>5</v>
      </c>
      <c r="G346" s="44">
        <v>6</v>
      </c>
      <c r="H346" s="44">
        <v>7</v>
      </c>
      <c r="I346" s="44">
        <v>8</v>
      </c>
      <c r="P346" s="616"/>
    </row>
    <row r="347" spans="1:16" ht="13" thickBot="1" x14ac:dyDescent="0.3">
      <c r="A347" s="621" t="s">
        <v>1112</v>
      </c>
      <c r="B347" s="705">
        <v>3334</v>
      </c>
      <c r="C347" s="706">
        <v>6668</v>
      </c>
      <c r="D347" s="706">
        <v>10002</v>
      </c>
      <c r="E347" s="706">
        <v>13336</v>
      </c>
      <c r="F347" s="706">
        <v>16670</v>
      </c>
      <c r="G347" s="706">
        <v>20004</v>
      </c>
      <c r="H347" s="706">
        <v>23338</v>
      </c>
      <c r="I347" s="706">
        <v>26672</v>
      </c>
      <c r="J347" t="s">
        <v>1404</v>
      </c>
      <c r="P347" s="616"/>
    </row>
    <row r="348" spans="1:16" x14ac:dyDescent="0.25">
      <c r="P348" s="616"/>
    </row>
    <row r="349" spans="1:16" ht="12.75" customHeight="1" x14ac:dyDescent="0.25">
      <c r="G349" s="6"/>
    </row>
    <row r="350" spans="1:16" hidden="1" x14ac:dyDescent="0.25">
      <c r="A350" s="299"/>
      <c r="B350" s="299"/>
      <c r="C350" s="299"/>
      <c r="D350" s="299"/>
      <c r="E350" s="299"/>
      <c r="F350" s="299"/>
      <c r="G350" s="299"/>
      <c r="H350" s="299"/>
      <c r="I350" s="299"/>
    </row>
    <row r="351" spans="1:16" ht="13" hidden="1" x14ac:dyDescent="0.3">
      <c r="A351" s="242" t="s">
        <v>812</v>
      </c>
      <c r="B351" s="385"/>
      <c r="C351" s="385"/>
      <c r="D351" s="385"/>
      <c r="E351" s="385"/>
      <c r="F351" s="385"/>
      <c r="G351" s="385"/>
      <c r="H351" s="385"/>
      <c r="I351" s="385"/>
      <c r="J351" s="385"/>
      <c r="K351" s="386"/>
      <c r="L351" s="386"/>
    </row>
    <row r="352" spans="1:16" hidden="1" x14ac:dyDescent="0.25">
      <c r="A352" s="220" t="s">
        <v>813</v>
      </c>
      <c r="B352" s="387"/>
      <c r="C352" s="387"/>
      <c r="D352" s="387"/>
      <c r="E352" s="388" t="s">
        <v>787</v>
      </c>
      <c r="F352" s="388"/>
      <c r="G352" s="388"/>
      <c r="H352" s="388"/>
      <c r="I352" s="388"/>
      <c r="J352" s="388"/>
      <c r="K352" s="9"/>
      <c r="L352" s="9"/>
    </row>
    <row r="353" spans="1:28" ht="37.5" hidden="1" x14ac:dyDescent="0.25">
      <c r="A353" s="389" t="s">
        <v>814</v>
      </c>
      <c r="B353" s="281"/>
      <c r="C353" s="281"/>
      <c r="D353" s="281"/>
      <c r="E353" s="390" t="s">
        <v>806</v>
      </c>
      <c r="F353" s="390" t="s">
        <v>807</v>
      </c>
      <c r="G353" s="390" t="s">
        <v>808</v>
      </c>
      <c r="H353" s="390" t="s">
        <v>809</v>
      </c>
      <c r="I353" s="390" t="s">
        <v>810</v>
      </c>
      <c r="J353" s="390">
        <v>3</v>
      </c>
      <c r="K353" s="9" t="s">
        <v>835</v>
      </c>
      <c r="L353" s="9"/>
    </row>
    <row r="354" spans="1:28" ht="13" hidden="1" x14ac:dyDescent="0.3">
      <c r="A354" s="397" t="s">
        <v>836</v>
      </c>
      <c r="B354" s="392" t="s">
        <v>815</v>
      </c>
      <c r="C354" s="393">
        <v>36861</v>
      </c>
      <c r="D354" s="8" t="s">
        <v>816</v>
      </c>
      <c r="E354" s="226">
        <v>1.2</v>
      </c>
      <c r="F354" s="226">
        <v>1.3</v>
      </c>
      <c r="G354" s="226">
        <v>1.42</v>
      </c>
      <c r="H354" s="226">
        <v>1.42</v>
      </c>
      <c r="I354" s="226">
        <v>1.5</v>
      </c>
      <c r="J354" s="226">
        <v>1.62</v>
      </c>
      <c r="K354" s="9"/>
      <c r="L354" s="9"/>
    </row>
    <row r="355" spans="1:28" ht="13" hidden="1" x14ac:dyDescent="0.3">
      <c r="A355" s="397" t="s">
        <v>837</v>
      </c>
      <c r="B355" s="392" t="s">
        <v>815</v>
      </c>
      <c r="C355" s="393">
        <v>37226</v>
      </c>
      <c r="D355" s="8" t="s">
        <v>816</v>
      </c>
      <c r="E355" s="394">
        <v>1.2</v>
      </c>
      <c r="F355" s="394">
        <v>1.3</v>
      </c>
      <c r="G355" s="394">
        <v>1.42</v>
      </c>
      <c r="H355" s="394">
        <v>1.42</v>
      </c>
      <c r="I355" s="394">
        <v>1.6</v>
      </c>
      <c r="J355" s="394">
        <v>1.7</v>
      </c>
      <c r="K355" s="9"/>
      <c r="L355" s="9"/>
    </row>
    <row r="356" spans="1:28" ht="13" hidden="1" x14ac:dyDescent="0.3">
      <c r="A356" s="397" t="s">
        <v>838</v>
      </c>
      <c r="B356" s="392" t="s">
        <v>815</v>
      </c>
      <c r="C356" s="393">
        <v>37591</v>
      </c>
      <c r="D356" s="8" t="s">
        <v>817</v>
      </c>
      <c r="E356" s="395">
        <v>1.2</v>
      </c>
      <c r="F356" s="395">
        <v>1.4</v>
      </c>
      <c r="G356" s="395">
        <v>1.5</v>
      </c>
      <c r="H356" s="395">
        <v>1.5</v>
      </c>
      <c r="I356" s="395">
        <v>1.8</v>
      </c>
      <c r="J356" s="395">
        <v>2</v>
      </c>
      <c r="K356" s="9"/>
      <c r="L356" s="9"/>
      <c r="M356" s="8"/>
    </row>
    <row r="357" spans="1:28" ht="12.65" hidden="1" customHeight="1" x14ac:dyDescent="0.25">
      <c r="A357" s="391"/>
      <c r="B357" s="392" t="s">
        <v>815</v>
      </c>
      <c r="C357" s="393">
        <v>40269</v>
      </c>
      <c r="D357" s="8" t="s">
        <v>834</v>
      </c>
      <c r="E357" s="395">
        <v>1.2</v>
      </c>
      <c r="F357" s="395">
        <v>1.4</v>
      </c>
      <c r="G357" s="395">
        <v>1.5</v>
      </c>
      <c r="H357" s="395">
        <v>1.5</v>
      </c>
      <c r="I357" s="395">
        <v>1.8</v>
      </c>
      <c r="J357" s="395">
        <v>2</v>
      </c>
      <c r="K357" s="396">
        <v>1.05</v>
      </c>
      <c r="L357" s="9"/>
      <c r="M357" s="8"/>
    </row>
    <row r="358" spans="1:28" ht="12.65" hidden="1" customHeight="1" x14ac:dyDescent="0.25">
      <c r="A358" s="391"/>
      <c r="B358" s="8"/>
      <c r="C358" s="8"/>
      <c r="D358" s="396" t="s">
        <v>818</v>
      </c>
      <c r="E358" s="399">
        <f>($E$356-1)*100</f>
        <v>19.999999999999996</v>
      </c>
      <c r="F358" s="399">
        <f>($F$356-1)*100</f>
        <v>39.999999999999993</v>
      </c>
      <c r="G358" s="399">
        <f>($G$356-1)*100</f>
        <v>50</v>
      </c>
      <c r="H358" s="399">
        <f>($H$356-1)*100</f>
        <v>50</v>
      </c>
      <c r="I358" s="399">
        <f>($I$356-1)*100</f>
        <v>80</v>
      </c>
      <c r="J358" s="399">
        <f>($J$356-1)*100</f>
        <v>100</v>
      </c>
      <c r="K358" s="400">
        <v>5</v>
      </c>
      <c r="L358" s="9"/>
      <c r="M358" s="8"/>
    </row>
    <row r="359" spans="1:28" ht="12.65" hidden="1" customHeight="1" x14ac:dyDescent="0.3">
      <c r="A359" s="397" t="s">
        <v>819</v>
      </c>
      <c r="B359" s="8"/>
      <c r="C359" s="8"/>
      <c r="D359" s="8"/>
      <c r="E359" s="8">
        <v>80</v>
      </c>
      <c r="F359" s="398" t="s">
        <v>820</v>
      </c>
      <c r="G359" s="213"/>
      <c r="H359" s="213"/>
      <c r="I359" s="213"/>
      <c r="J359" s="213"/>
      <c r="K359" s="9"/>
      <c r="L359" s="9"/>
      <c r="M359" s="8"/>
    </row>
    <row r="360" spans="1:28" ht="12.65" hidden="1" customHeight="1" x14ac:dyDescent="0.25">
      <c r="A360" s="8"/>
      <c r="B360" s="8"/>
      <c r="C360" s="8"/>
      <c r="D360" s="8"/>
      <c r="E360" s="8"/>
      <c r="F360" s="8"/>
      <c r="G360" s="8"/>
      <c r="H360" s="8"/>
      <c r="I360" s="213"/>
      <c r="J360" s="213"/>
      <c r="K360" s="213"/>
      <c r="L360" s="213"/>
      <c r="M360" s="8"/>
    </row>
    <row r="361" spans="1:28" hidden="1" x14ac:dyDescent="0.25">
      <c r="A361" s="8"/>
      <c r="B361" s="8"/>
      <c r="C361" s="8"/>
      <c r="D361" s="8"/>
      <c r="E361" s="8"/>
      <c r="F361" s="8"/>
      <c r="G361" s="8"/>
      <c r="H361" s="8"/>
      <c r="I361" s="213"/>
      <c r="J361" s="213"/>
      <c r="K361" s="213"/>
      <c r="L361" s="213"/>
      <c r="M361" s="8"/>
    </row>
    <row r="362" spans="1:28" ht="13" hidden="1" x14ac:dyDescent="0.3">
      <c r="A362" s="697"/>
      <c r="B362" s="697"/>
      <c r="C362" s="697"/>
      <c r="D362" s="697"/>
      <c r="E362" s="697"/>
      <c r="F362" s="697"/>
      <c r="G362" s="24"/>
      <c r="H362" s="256"/>
      <c r="I362" s="233"/>
      <c r="J362" s="233"/>
      <c r="K362" s="233"/>
      <c r="N362" s="10"/>
      <c r="O362"/>
    </row>
    <row r="363" spans="1:28" x14ac:dyDescent="0.25">
      <c r="A363" s="250"/>
      <c r="B363" s="8"/>
      <c r="C363" s="8"/>
      <c r="D363" s="24"/>
      <c r="E363" s="24"/>
      <c r="F363" s="24"/>
      <c r="H363" s="10"/>
      <c r="N363" s="10"/>
      <c r="O363"/>
    </row>
    <row r="364" spans="1:28" ht="13" x14ac:dyDescent="0.3">
      <c r="A364" s="270" t="s">
        <v>917</v>
      </c>
      <c r="B364" s="8"/>
      <c r="C364" s="8"/>
      <c r="D364" s="24"/>
      <c r="E364" s="24"/>
      <c r="F364" s="24"/>
      <c r="N364" s="10"/>
      <c r="O364"/>
    </row>
    <row r="365" spans="1:28" ht="13" x14ac:dyDescent="0.3">
      <c r="A365" s="250"/>
      <c r="B365" s="24"/>
      <c r="C365" s="168" t="s">
        <v>918</v>
      </c>
      <c r="D365" s="24"/>
      <c r="E365" s="24"/>
      <c r="F365" s="24"/>
      <c r="G365" s="54">
        <f>H328</f>
        <v>32460</v>
      </c>
      <c r="H365" t="s">
        <v>319</v>
      </c>
      <c r="I365" s="627">
        <f>J328</f>
        <v>33372</v>
      </c>
      <c r="J365" t="s">
        <v>919</v>
      </c>
      <c r="L365" s="10"/>
      <c r="O365"/>
    </row>
    <row r="366" spans="1:28" x14ac:dyDescent="0.25">
      <c r="G366" s="72"/>
      <c r="H366" s="72"/>
      <c r="N366" s="10"/>
      <c r="O366"/>
    </row>
    <row r="367" spans="1:28" ht="16" thickBot="1" x14ac:dyDescent="0.4">
      <c r="A367" s="33" t="s">
        <v>869</v>
      </c>
      <c r="E367" s="1078">
        <v>44287</v>
      </c>
      <c r="G367" s="72"/>
      <c r="H367" s="72"/>
      <c r="N367" s="10"/>
      <c r="O367"/>
      <c r="W367" s="53"/>
      <c r="X367" s="53"/>
      <c r="Y367" s="53"/>
      <c r="Z367" s="53"/>
      <c r="AA367" s="53"/>
      <c r="AB367" s="53"/>
    </row>
    <row r="368" spans="1:28" ht="12.75" customHeight="1" thickBot="1" x14ac:dyDescent="0.3">
      <c r="A368" s="274" t="s">
        <v>922</v>
      </c>
      <c r="B368" s="729" t="s">
        <v>326</v>
      </c>
      <c r="C368" s="740" t="s">
        <v>506</v>
      </c>
      <c r="D368" s="741" t="s">
        <v>870</v>
      </c>
      <c r="E368" s="739"/>
      <c r="F368" s="721"/>
      <c r="G368" s="722"/>
      <c r="H368" s="722"/>
      <c r="I368" s="723"/>
      <c r="J368" s="724"/>
      <c r="K368" s="53"/>
      <c r="L368" s="53"/>
      <c r="N368" s="10"/>
      <c r="O368"/>
      <c r="W368" s="53"/>
      <c r="X368" s="53"/>
      <c r="Y368" s="53"/>
      <c r="Z368" s="53"/>
      <c r="AA368" s="53"/>
      <c r="AB368" s="53"/>
    </row>
    <row r="369" spans="1:28" ht="15" customHeight="1" x14ac:dyDescent="0.25">
      <c r="A369" s="274" t="s">
        <v>923</v>
      </c>
      <c r="B369" s="727" t="s">
        <v>871</v>
      </c>
      <c r="C369" s="1079">
        <v>92382</v>
      </c>
      <c r="D369" s="90" t="s">
        <v>872</v>
      </c>
      <c r="E369" s="72"/>
      <c r="F369" s="733" t="s">
        <v>873</v>
      </c>
      <c r="G369" s="725"/>
      <c r="H369" s="725"/>
      <c r="I369" s="734"/>
      <c r="J369" s="735"/>
      <c r="K369" s="53"/>
      <c r="L369" s="53"/>
      <c r="N369" s="10"/>
      <c r="O369"/>
      <c r="W369" s="53"/>
      <c r="X369" s="53"/>
      <c r="Y369" s="53"/>
      <c r="Z369" s="53"/>
      <c r="AA369" s="53"/>
      <c r="AB369" s="53"/>
    </row>
    <row r="370" spans="1:28" ht="12.75" customHeight="1" thickBot="1" x14ac:dyDescent="0.3">
      <c r="A370" s="274"/>
      <c r="B370" s="728"/>
      <c r="C370" s="1079"/>
      <c r="D370" s="90" t="s">
        <v>874</v>
      </c>
      <c r="E370" s="72"/>
      <c r="F370" s="736"/>
      <c r="G370" s="737"/>
      <c r="H370" s="737"/>
      <c r="I370" s="737"/>
      <c r="J370" s="738"/>
      <c r="K370" s="53"/>
      <c r="L370" s="53"/>
      <c r="N370" s="10"/>
      <c r="O370"/>
      <c r="W370" s="53"/>
      <c r="X370" s="53"/>
      <c r="Y370" s="53"/>
      <c r="Z370" s="53"/>
      <c r="AA370" s="53"/>
      <c r="AB370" s="53"/>
    </row>
    <row r="371" spans="1:28" ht="15" customHeight="1" thickBot="1" x14ac:dyDescent="0.3">
      <c r="A371" s="275" t="s">
        <v>924</v>
      </c>
      <c r="B371" s="729" t="s">
        <v>875</v>
      </c>
      <c r="C371" s="1080">
        <v>96233</v>
      </c>
      <c r="D371" s="730" t="s">
        <v>876</v>
      </c>
      <c r="E371" s="724"/>
      <c r="F371" s="731" t="s">
        <v>877</v>
      </c>
      <c r="G371" s="722"/>
      <c r="H371" s="722"/>
      <c r="I371" s="722"/>
      <c r="J371" s="732"/>
      <c r="K371" s="53"/>
      <c r="L371" s="53"/>
      <c r="W371" s="53"/>
      <c r="X371" s="53"/>
      <c r="Y371" s="53"/>
      <c r="Z371" s="53"/>
      <c r="AA371" s="53"/>
      <c r="AB371" s="53"/>
    </row>
    <row r="372" spans="1:28" ht="15.5" x14ac:dyDescent="0.25">
      <c r="A372" s="275" t="s">
        <v>926</v>
      </c>
      <c r="B372" s="727" t="s">
        <v>878</v>
      </c>
      <c r="C372" s="1081">
        <v>99436</v>
      </c>
      <c r="D372" s="742"/>
      <c r="E372" s="743"/>
      <c r="F372" s="1120" t="s">
        <v>879</v>
      </c>
      <c r="G372" s="1121"/>
      <c r="H372" s="1121"/>
      <c r="I372" s="1121"/>
      <c r="J372" s="1122"/>
      <c r="K372" s="53"/>
      <c r="L372" s="53"/>
      <c r="P372" s="53"/>
      <c r="Q372" s="53"/>
      <c r="R372" s="53"/>
      <c r="S372" s="53"/>
      <c r="T372" s="53"/>
      <c r="U372" s="53"/>
      <c r="V372" s="53"/>
      <c r="W372" s="53"/>
      <c r="X372" s="53"/>
      <c r="Y372" s="53"/>
      <c r="Z372" s="53"/>
      <c r="AA372" s="53"/>
      <c r="AB372" s="53"/>
    </row>
    <row r="373" spans="1:28" ht="12.75" customHeight="1" thickBot="1" x14ac:dyDescent="0.3">
      <c r="A373" s="274"/>
      <c r="B373" s="747"/>
      <c r="C373" s="1082"/>
      <c r="D373" s="744"/>
      <c r="E373" s="745"/>
      <c r="F373" s="1123"/>
      <c r="G373" s="1124"/>
      <c r="H373" s="1124"/>
      <c r="I373" s="1124"/>
      <c r="J373" s="1125"/>
      <c r="K373" s="53"/>
      <c r="L373" s="53"/>
      <c r="M373" s="53"/>
      <c r="P373" s="53"/>
      <c r="Q373" s="53"/>
      <c r="R373" s="53"/>
      <c r="S373" s="53"/>
      <c r="T373" s="53"/>
      <c r="U373" s="53"/>
      <c r="V373" s="53"/>
      <c r="W373" s="53"/>
      <c r="X373" s="53"/>
      <c r="Y373" s="53"/>
      <c r="Z373" s="53"/>
      <c r="AA373" s="53"/>
      <c r="AB373" s="53"/>
    </row>
    <row r="374" spans="1:28" x14ac:dyDescent="0.25">
      <c r="A374" s="274" t="s">
        <v>925</v>
      </c>
      <c r="B374" s="727" t="s">
        <v>880</v>
      </c>
      <c r="C374" s="1083">
        <v>103289</v>
      </c>
      <c r="D374" s="749" t="s">
        <v>881</v>
      </c>
      <c r="E374" s="743"/>
      <c r="F374" s="1120" t="s">
        <v>882</v>
      </c>
      <c r="G374" s="1173"/>
      <c r="H374" s="1173"/>
      <c r="I374" s="1173"/>
      <c r="J374" s="1174"/>
      <c r="K374" s="53"/>
      <c r="L374" s="53"/>
      <c r="M374" s="53"/>
      <c r="P374" s="53"/>
      <c r="Q374" s="53"/>
      <c r="R374" s="53"/>
      <c r="S374" s="53"/>
      <c r="T374" s="53"/>
      <c r="U374" s="53"/>
      <c r="V374" s="53"/>
      <c r="W374" s="53"/>
      <c r="X374" s="53"/>
      <c r="Y374" s="53"/>
      <c r="Z374" s="53"/>
      <c r="AA374" s="53"/>
      <c r="AB374" s="53"/>
    </row>
    <row r="375" spans="1:28" ht="15" customHeight="1" x14ac:dyDescent="0.25">
      <c r="A375" s="274"/>
      <c r="B375" s="754"/>
      <c r="C375" s="1084"/>
      <c r="D375" s="750" t="s">
        <v>883</v>
      </c>
      <c r="E375" s="751"/>
      <c r="F375" s="1183"/>
      <c r="G375" s="1184"/>
      <c r="H375" s="1184"/>
      <c r="I375" s="1184"/>
      <c r="J375" s="1185"/>
      <c r="K375" s="53"/>
      <c r="L375" s="53"/>
      <c r="M375" s="53"/>
      <c r="N375" s="53"/>
      <c r="O375" s="100"/>
      <c r="P375" s="53"/>
      <c r="Q375" s="53"/>
      <c r="R375" s="53"/>
      <c r="S375" s="53"/>
      <c r="T375" s="53"/>
      <c r="U375" s="53"/>
      <c r="V375" s="53"/>
      <c r="W375" s="53"/>
      <c r="X375" s="53"/>
      <c r="Y375" s="53"/>
      <c r="Z375" s="53"/>
      <c r="AA375" s="53"/>
      <c r="AB375" s="53"/>
    </row>
    <row r="376" spans="1:28" ht="13" thickBot="1" x14ac:dyDescent="0.3">
      <c r="A376" s="274"/>
      <c r="B376" s="728"/>
      <c r="C376" s="1085"/>
      <c r="D376" s="1108" t="s">
        <v>1407</v>
      </c>
      <c r="E376" s="752"/>
      <c r="F376" s="1175"/>
      <c r="G376" s="1176"/>
      <c r="H376" s="1176"/>
      <c r="I376" s="1176"/>
      <c r="J376" s="1177"/>
      <c r="K376" s="53"/>
      <c r="L376" s="53"/>
      <c r="M376" s="53"/>
      <c r="N376" s="53"/>
      <c r="O376" s="100"/>
      <c r="P376" s="53"/>
      <c r="Q376" s="53"/>
      <c r="R376" s="53"/>
      <c r="S376" s="53"/>
      <c r="T376" s="53"/>
      <c r="U376" s="53"/>
      <c r="V376" s="53"/>
      <c r="W376" s="53"/>
      <c r="X376" s="53"/>
      <c r="Y376" s="53"/>
      <c r="Z376" s="53"/>
      <c r="AA376" s="53"/>
      <c r="AB376" s="53"/>
    </row>
    <row r="377" spans="1:28" ht="15" customHeight="1" thickBot="1" x14ac:dyDescent="0.3">
      <c r="A377" s="274" t="s">
        <v>927</v>
      </c>
      <c r="B377" s="728" t="s">
        <v>884</v>
      </c>
      <c r="C377" s="1086">
        <v>106495</v>
      </c>
      <c r="D377" s="755"/>
      <c r="E377" s="724"/>
      <c r="F377" s="757" t="s">
        <v>885</v>
      </c>
      <c r="G377" s="722"/>
      <c r="H377" s="722"/>
      <c r="I377" s="723"/>
      <c r="J377" s="724"/>
      <c r="K377" s="53"/>
      <c r="L377" s="53"/>
      <c r="M377" s="53"/>
      <c r="N377" s="53"/>
      <c r="O377" s="100"/>
      <c r="P377" s="53"/>
      <c r="Q377" s="53"/>
      <c r="R377" s="53"/>
      <c r="S377" s="53"/>
      <c r="T377" s="53"/>
      <c r="U377" s="53"/>
      <c r="V377" s="53"/>
      <c r="W377" s="53"/>
      <c r="X377" s="53"/>
      <c r="Y377" s="53"/>
      <c r="Z377" s="53"/>
      <c r="AA377" s="53"/>
      <c r="AB377" s="53"/>
    </row>
    <row r="378" spans="1:28" ht="15" customHeight="1" thickBot="1" x14ac:dyDescent="0.3">
      <c r="A378" s="274" t="s">
        <v>928</v>
      </c>
      <c r="B378" s="729" t="s">
        <v>886</v>
      </c>
      <c r="C378" s="1080">
        <v>109704</v>
      </c>
      <c r="D378" s="755"/>
      <c r="E378" s="724"/>
      <c r="F378" s="753" t="s">
        <v>887</v>
      </c>
      <c r="G378" s="72"/>
      <c r="H378" s="72"/>
      <c r="I378" s="221"/>
      <c r="J378" s="222"/>
      <c r="K378" s="53" t="s">
        <v>325</v>
      </c>
      <c r="L378" s="53"/>
      <c r="M378" s="53"/>
      <c r="N378" s="53"/>
      <c r="O378" s="100"/>
      <c r="P378" s="53"/>
      <c r="Q378" s="53"/>
      <c r="R378" s="53"/>
      <c r="S378" s="53"/>
      <c r="T378" s="53"/>
      <c r="U378" s="53"/>
      <c r="V378" s="53"/>
      <c r="W378" s="53"/>
      <c r="X378" s="53"/>
      <c r="Y378" s="53"/>
      <c r="Z378" s="53"/>
      <c r="AA378" s="53"/>
      <c r="AB378" s="53"/>
    </row>
    <row r="379" spans="1:28" ht="13.15" customHeight="1" x14ac:dyDescent="0.25">
      <c r="A379" s="274" t="s">
        <v>929</v>
      </c>
      <c r="B379" s="727" t="s">
        <v>888</v>
      </c>
      <c r="C379" s="1081">
        <v>113555</v>
      </c>
      <c r="D379" s="733" t="s">
        <v>889</v>
      </c>
      <c r="E379" s="743"/>
      <c r="F379" s="1120" t="s">
        <v>890</v>
      </c>
      <c r="G379" s="1173"/>
      <c r="H379" s="1173"/>
      <c r="I379" s="1173"/>
      <c r="J379" s="1174"/>
      <c r="K379" s="53" t="s">
        <v>325</v>
      </c>
      <c r="L379" s="53" t="s">
        <v>325</v>
      </c>
      <c r="M379" s="53"/>
      <c r="N379" s="53"/>
      <c r="O379" s="100"/>
      <c r="P379" s="53"/>
      <c r="Q379" s="53"/>
      <c r="R379" s="53"/>
      <c r="S379" s="53"/>
      <c r="T379" s="53"/>
      <c r="U379" s="53"/>
      <c r="V379" s="53"/>
      <c r="W379" s="53"/>
      <c r="X379" s="53"/>
      <c r="Y379" s="53"/>
      <c r="Z379" s="53"/>
      <c r="AA379" s="53"/>
      <c r="AB379" s="53"/>
    </row>
    <row r="380" spans="1:28" ht="12.75" customHeight="1" thickBot="1" x14ac:dyDescent="0.3">
      <c r="A380" s="53"/>
      <c r="B380" s="747"/>
      <c r="C380" s="746"/>
      <c r="D380" s="744"/>
      <c r="E380" s="745"/>
      <c r="F380" s="1175"/>
      <c r="G380" s="1176"/>
      <c r="H380" s="1176"/>
      <c r="I380" s="1176"/>
      <c r="J380" s="1177"/>
      <c r="K380" s="53"/>
      <c r="L380" s="53"/>
      <c r="M380" s="53"/>
      <c r="N380" s="53"/>
      <c r="O380" s="100"/>
      <c r="P380" s="53"/>
      <c r="Q380" s="53"/>
      <c r="R380" s="53"/>
      <c r="S380" s="53"/>
      <c r="T380" s="53"/>
      <c r="U380" s="53"/>
      <c r="V380" s="53"/>
      <c r="W380" s="53"/>
      <c r="X380" s="53"/>
      <c r="Y380" s="53"/>
      <c r="Z380" s="53"/>
      <c r="AA380" s="53"/>
      <c r="AB380" s="53"/>
    </row>
    <row r="381" spans="1:28" ht="12.75" customHeight="1" x14ac:dyDescent="0.25">
      <c r="A381" s="53"/>
      <c r="B381" s="726"/>
      <c r="C381" s="756"/>
      <c r="D381" s="726"/>
      <c r="E381" s="726"/>
      <c r="F381" s="748"/>
      <c r="G381" s="748"/>
      <c r="H381" s="748"/>
      <c r="I381" s="748"/>
      <c r="J381" s="748"/>
      <c r="K381" s="53"/>
      <c r="L381" s="53"/>
      <c r="M381" s="53"/>
      <c r="N381" s="53"/>
      <c r="O381" s="100"/>
      <c r="P381" s="53"/>
      <c r="Q381" s="53"/>
      <c r="R381" s="53"/>
      <c r="S381" s="53"/>
      <c r="T381" s="53"/>
      <c r="U381" s="53"/>
      <c r="V381" s="53"/>
      <c r="W381" s="53"/>
      <c r="X381" s="53"/>
      <c r="Y381" s="53"/>
      <c r="Z381" s="53"/>
      <c r="AA381" s="53"/>
      <c r="AB381" s="53"/>
    </row>
    <row r="382" spans="1:28" x14ac:dyDescent="0.25">
      <c r="B382" s="24"/>
      <c r="C382" s="24"/>
      <c r="D382" s="24"/>
      <c r="E382" s="24"/>
      <c r="F382" s="328"/>
      <c r="G382" s="328"/>
      <c r="H382" s="328"/>
      <c r="I382" s="328"/>
      <c r="J382" s="328"/>
      <c r="M382" s="53"/>
      <c r="N382" s="53"/>
      <c r="O382" s="100"/>
      <c r="P382" s="53"/>
      <c r="Q382" s="53"/>
      <c r="R382" s="53"/>
      <c r="S382" s="53"/>
      <c r="T382" s="53"/>
      <c r="U382" s="53"/>
      <c r="V382" s="53"/>
    </row>
    <row r="383" spans="1:28" hidden="1" x14ac:dyDescent="0.25">
      <c r="M383" s="53"/>
      <c r="N383" s="53"/>
      <c r="O383" s="100"/>
      <c r="P383" s="53"/>
      <c r="Q383" s="53"/>
      <c r="R383" s="53"/>
      <c r="S383" s="53"/>
      <c r="T383" s="53"/>
      <c r="U383" s="53"/>
      <c r="V383" s="53"/>
    </row>
    <row r="384" spans="1:28" ht="13" hidden="1" x14ac:dyDescent="0.3">
      <c r="A384" s="73" t="s">
        <v>891</v>
      </c>
      <c r="G384" s="350">
        <v>65</v>
      </c>
      <c r="H384" t="s">
        <v>897</v>
      </c>
      <c r="I384" s="74"/>
      <c r="M384" s="53" t="s">
        <v>325</v>
      </c>
      <c r="N384" s="53" t="s">
        <v>325</v>
      </c>
      <c r="O384" s="100"/>
      <c r="P384" s="53"/>
      <c r="Q384" s="53"/>
      <c r="R384" s="53"/>
      <c r="S384" s="53"/>
      <c r="T384" s="53"/>
      <c r="U384" s="53"/>
      <c r="V384" s="53"/>
    </row>
    <row r="385" spans="1:22" hidden="1" x14ac:dyDescent="0.25">
      <c r="A385" t="s">
        <v>892</v>
      </c>
      <c r="G385" s="351">
        <v>55</v>
      </c>
      <c r="H385" t="s">
        <v>897</v>
      </c>
      <c r="M385" s="53"/>
      <c r="N385" s="53"/>
      <c r="O385" s="100"/>
      <c r="P385" s="53"/>
      <c r="Q385" s="53"/>
      <c r="R385" s="53"/>
      <c r="S385" s="53"/>
      <c r="T385" s="53"/>
      <c r="U385" s="53"/>
      <c r="V385" s="53"/>
    </row>
    <row r="386" spans="1:22" hidden="1" x14ac:dyDescent="0.25">
      <c r="A386" t="s">
        <v>893</v>
      </c>
      <c r="G386" s="351">
        <v>50</v>
      </c>
      <c r="H386" t="s">
        <v>897</v>
      </c>
      <c r="M386" s="53"/>
      <c r="N386" s="53"/>
      <c r="O386" s="100"/>
    </row>
    <row r="387" spans="1:22" ht="13" hidden="1" x14ac:dyDescent="0.3">
      <c r="A387" t="s">
        <v>894</v>
      </c>
      <c r="B387" s="75" t="s">
        <v>314</v>
      </c>
      <c r="C387" s="5" t="s">
        <v>895</v>
      </c>
      <c r="D387" s="76">
        <v>50</v>
      </c>
      <c r="E387" t="s">
        <v>896</v>
      </c>
      <c r="G387" s="351">
        <v>45</v>
      </c>
      <c r="H387" t="s">
        <v>897</v>
      </c>
      <c r="N387" s="53"/>
      <c r="O387" s="100"/>
    </row>
    <row r="388" spans="1:22" hidden="1" x14ac:dyDescent="0.25">
      <c r="B388" s="6" t="s">
        <v>315</v>
      </c>
      <c r="C388" s="5"/>
      <c r="D388" s="11">
        <v>55</v>
      </c>
      <c r="E388" t="s">
        <v>896</v>
      </c>
      <c r="F388" s="10"/>
      <c r="N388" s="53"/>
      <c r="O388" s="100"/>
    </row>
    <row r="389" spans="1:22" hidden="1" x14ac:dyDescent="0.25">
      <c r="B389" t="s">
        <v>316</v>
      </c>
      <c r="D389" s="273">
        <v>50</v>
      </c>
      <c r="E389" t="s">
        <v>896</v>
      </c>
      <c r="G389" s="80">
        <v>18629</v>
      </c>
    </row>
    <row r="390" spans="1:22" hidden="1" x14ac:dyDescent="0.25">
      <c r="B390" s="272">
        <v>39904</v>
      </c>
      <c r="D390" s="273">
        <v>50</v>
      </c>
      <c r="E390" t="s">
        <v>309</v>
      </c>
    </row>
    <row r="391" spans="1:22" ht="14" hidden="1" x14ac:dyDescent="0.25">
      <c r="B391" s="77" t="s">
        <v>898</v>
      </c>
    </row>
    <row r="392" spans="1:22" ht="14" hidden="1" x14ac:dyDescent="0.25">
      <c r="B392" s="78" t="s">
        <v>899</v>
      </c>
      <c r="E392" s="79">
        <v>50</v>
      </c>
      <c r="F392" t="s">
        <v>900</v>
      </c>
      <c r="G392" s="86">
        <v>37347</v>
      </c>
      <c r="H392" s="85"/>
    </row>
    <row r="393" spans="1:22" hidden="1" x14ac:dyDescent="0.25">
      <c r="G393" s="90"/>
      <c r="H393" s="90"/>
    </row>
    <row r="394" spans="1:22" hidden="1" x14ac:dyDescent="0.25">
      <c r="G394" s="94">
        <f>$G$392</f>
        <v>37347</v>
      </c>
      <c r="H394" s="90"/>
    </row>
    <row r="395" spans="1:22" ht="14" hidden="1" x14ac:dyDescent="0.3">
      <c r="A395" s="81"/>
      <c r="B395" s="82" t="s">
        <v>901</v>
      </c>
      <c r="C395" s="83"/>
      <c r="D395" s="83"/>
      <c r="E395" s="84"/>
      <c r="F395" s="85"/>
      <c r="G395" s="94">
        <f>$G$392</f>
        <v>37347</v>
      </c>
      <c r="H395" s="90"/>
      <c r="I395" s="85"/>
    </row>
    <row r="396" spans="1:22" hidden="1" x14ac:dyDescent="0.25">
      <c r="A396" s="53"/>
      <c r="B396" s="87" t="s">
        <v>902</v>
      </c>
      <c r="C396" s="88"/>
      <c r="D396" s="88"/>
      <c r="E396" s="89"/>
      <c r="F396" s="90"/>
      <c r="G396" s="90"/>
      <c r="H396" s="90"/>
      <c r="I396" s="90"/>
    </row>
    <row r="397" spans="1:22" ht="15.5" hidden="1" x14ac:dyDescent="0.25">
      <c r="A397" s="53"/>
      <c r="B397" s="91" t="s">
        <v>903</v>
      </c>
      <c r="C397" s="92"/>
      <c r="D397" s="92"/>
      <c r="E397" s="93">
        <v>5000</v>
      </c>
      <c r="F397" s="90" t="s">
        <v>904</v>
      </c>
      <c r="G397" s="90"/>
      <c r="H397" s="90"/>
      <c r="I397" s="90"/>
    </row>
    <row r="398" spans="1:22" ht="15.5" hidden="1" x14ac:dyDescent="0.25">
      <c r="A398" s="53"/>
      <c r="B398" s="91" t="s">
        <v>905</v>
      </c>
      <c r="C398" s="92"/>
      <c r="D398" s="92"/>
      <c r="E398" s="93">
        <v>7000</v>
      </c>
      <c r="F398" s="90" t="s">
        <v>904</v>
      </c>
      <c r="G398" s="94">
        <f>$G$392</f>
        <v>37347</v>
      </c>
      <c r="H398" s="90"/>
      <c r="I398" s="91"/>
    </row>
    <row r="399" spans="1:22" hidden="1" x14ac:dyDescent="0.25">
      <c r="A399" s="53"/>
      <c r="B399" s="91"/>
      <c r="C399" s="88"/>
      <c r="D399" s="88"/>
      <c r="E399" s="95"/>
      <c r="F399" s="90"/>
      <c r="G399" s="94">
        <f>$G$392</f>
        <v>37347</v>
      </c>
      <c r="H399" s="90"/>
      <c r="I399" s="91"/>
    </row>
    <row r="400" spans="1:22" hidden="1" x14ac:dyDescent="0.25">
      <c r="A400" s="53"/>
      <c r="B400" s="96" t="s">
        <v>906</v>
      </c>
      <c r="C400" s="88"/>
      <c r="D400" s="88"/>
      <c r="E400" s="95"/>
      <c r="F400" s="90"/>
      <c r="G400" s="90"/>
      <c r="H400" s="90"/>
      <c r="I400" s="90"/>
    </row>
    <row r="401" spans="1:9" ht="12.75" hidden="1" customHeight="1" x14ac:dyDescent="0.25">
      <c r="A401" s="53"/>
      <c r="B401" s="91" t="s">
        <v>903</v>
      </c>
      <c r="C401" s="92"/>
      <c r="D401" s="92"/>
      <c r="E401" s="93">
        <v>3000</v>
      </c>
      <c r="F401" s="90" t="s">
        <v>904</v>
      </c>
      <c r="G401" s="90"/>
      <c r="H401" s="90"/>
      <c r="I401" s="90"/>
    </row>
    <row r="402" spans="1:9" ht="15.5" hidden="1" x14ac:dyDescent="0.25">
      <c r="A402" s="53"/>
      <c r="B402" s="91" t="s">
        <v>905</v>
      </c>
      <c r="C402" s="92"/>
      <c r="D402" s="92"/>
      <c r="E402" s="93">
        <v>4200</v>
      </c>
      <c r="F402" s="90" t="s">
        <v>904</v>
      </c>
      <c r="G402" s="94">
        <f>$G$392</f>
        <v>37347</v>
      </c>
      <c r="H402" s="90"/>
      <c r="I402" s="91"/>
    </row>
    <row r="403" spans="1:9" hidden="1" x14ac:dyDescent="0.25">
      <c r="A403" s="53"/>
      <c r="B403" s="91"/>
      <c r="C403" s="88"/>
      <c r="D403" s="88"/>
      <c r="E403" s="95"/>
      <c r="F403" s="90"/>
      <c r="G403" s="94">
        <f>$G$392</f>
        <v>37347</v>
      </c>
      <c r="H403" s="90"/>
      <c r="I403" s="91"/>
    </row>
    <row r="404" spans="1:9" ht="112.5" hidden="1" x14ac:dyDescent="0.25">
      <c r="A404" s="53"/>
      <c r="B404" s="596" t="s">
        <v>907</v>
      </c>
      <c r="C404" s="596"/>
      <c r="D404" s="596"/>
      <c r="E404" s="596"/>
      <c r="F404" s="596"/>
      <c r="G404" s="90"/>
      <c r="H404" s="90"/>
      <c r="I404" s="90"/>
    </row>
    <row r="405" spans="1:9" ht="12.75" hidden="1" customHeight="1" x14ac:dyDescent="0.25">
      <c r="A405" s="53"/>
      <c r="B405" s="91" t="s">
        <v>908</v>
      </c>
      <c r="C405" s="92"/>
      <c r="D405" s="92"/>
      <c r="E405" s="93">
        <v>2000</v>
      </c>
      <c r="F405" s="90" t="s">
        <v>904</v>
      </c>
      <c r="G405" s="90"/>
      <c r="H405" s="90"/>
      <c r="I405" s="91"/>
    </row>
    <row r="406" spans="1:9" ht="15.5" hidden="1" x14ac:dyDescent="0.25">
      <c r="A406" s="53"/>
      <c r="B406" s="91" t="s">
        <v>909</v>
      </c>
      <c r="C406" s="92"/>
      <c r="D406" s="92"/>
      <c r="E406" s="93">
        <v>1000</v>
      </c>
      <c r="F406" s="90" t="s">
        <v>904</v>
      </c>
      <c r="G406" s="99">
        <v>37589</v>
      </c>
      <c r="H406" s="90"/>
      <c r="I406" s="91"/>
    </row>
    <row r="407" spans="1:9" hidden="1" x14ac:dyDescent="0.25">
      <c r="A407" s="53"/>
      <c r="B407" s="91"/>
      <c r="C407" s="88"/>
      <c r="D407" s="88"/>
      <c r="E407" s="95"/>
      <c r="F407" s="90"/>
      <c r="G407" s="94">
        <f>$G$406</f>
        <v>37589</v>
      </c>
      <c r="H407" s="90"/>
      <c r="I407" s="91"/>
    </row>
    <row r="408" spans="1:9" ht="112.5" hidden="1" x14ac:dyDescent="0.25">
      <c r="A408" s="53"/>
      <c r="B408" s="596" t="s">
        <v>910</v>
      </c>
      <c r="C408" s="596"/>
      <c r="D408" s="596"/>
      <c r="E408" s="596"/>
      <c r="F408" s="596"/>
      <c r="G408" s="90"/>
      <c r="H408" s="90"/>
      <c r="I408" s="91"/>
    </row>
    <row r="409" spans="1:9" ht="15.5" hidden="1" x14ac:dyDescent="0.25">
      <c r="A409" s="53"/>
      <c r="B409" s="97" t="s">
        <v>908</v>
      </c>
      <c r="C409" s="92"/>
      <c r="D409" s="92"/>
      <c r="E409" s="98">
        <v>4000</v>
      </c>
      <c r="F409" s="90" t="s">
        <v>904</v>
      </c>
      <c r="G409" s="94">
        <f>$G$392</f>
        <v>37347</v>
      </c>
      <c r="H409" s="90"/>
      <c r="I409" s="91"/>
    </row>
    <row r="410" spans="1:9" ht="15.5" hidden="1" x14ac:dyDescent="0.25">
      <c r="A410" s="53"/>
      <c r="B410" s="91" t="s">
        <v>909</v>
      </c>
      <c r="C410" s="92"/>
      <c r="D410" s="92"/>
      <c r="E410" s="98">
        <v>2000</v>
      </c>
      <c r="F410" s="90" t="s">
        <v>904</v>
      </c>
      <c r="G410" s="94">
        <f>$G$392</f>
        <v>37347</v>
      </c>
      <c r="H410" s="90"/>
      <c r="I410" s="91"/>
    </row>
    <row r="411" spans="1:9" hidden="1" x14ac:dyDescent="0.25">
      <c r="A411" s="53"/>
      <c r="B411" s="91"/>
      <c r="C411" s="88"/>
      <c r="D411" s="88"/>
      <c r="E411" s="95"/>
      <c r="F411" s="90"/>
      <c r="G411" s="94"/>
      <c r="H411" s="90"/>
      <c r="I411" s="91"/>
    </row>
    <row r="412" spans="1:9" hidden="1" x14ac:dyDescent="0.25">
      <c r="A412" s="53"/>
      <c r="B412" s="96" t="s">
        <v>911</v>
      </c>
      <c r="C412" s="88"/>
      <c r="D412" s="88"/>
      <c r="E412" s="95"/>
      <c r="F412" s="90"/>
      <c r="G412" s="94"/>
      <c r="H412" s="90"/>
      <c r="I412" s="91"/>
    </row>
    <row r="413" spans="1:9" hidden="1" x14ac:dyDescent="0.25">
      <c r="A413" s="53"/>
      <c r="B413" s="91" t="s">
        <v>912</v>
      </c>
      <c r="C413" s="88"/>
      <c r="D413" s="88"/>
      <c r="E413" s="95"/>
      <c r="F413" s="90"/>
      <c r="G413" s="90"/>
      <c r="H413" s="90"/>
      <c r="I413" s="91"/>
    </row>
    <row r="414" spans="1:9" ht="15.5" hidden="1" x14ac:dyDescent="0.25">
      <c r="A414" s="53"/>
      <c r="B414" s="91" t="s">
        <v>913</v>
      </c>
      <c r="C414" s="92"/>
      <c r="D414" s="92"/>
      <c r="E414" s="93">
        <v>3000</v>
      </c>
      <c r="F414" s="90" t="s">
        <v>904</v>
      </c>
      <c r="G414" s="94">
        <f>$G$392</f>
        <v>37347</v>
      </c>
      <c r="H414" s="90"/>
      <c r="I414" s="91"/>
    </row>
    <row r="415" spans="1:9" ht="15.5" hidden="1" x14ac:dyDescent="0.25">
      <c r="A415" s="53"/>
      <c r="B415" s="91" t="s">
        <v>914</v>
      </c>
      <c r="C415" s="92"/>
      <c r="D415" s="92"/>
      <c r="E415" s="93">
        <v>1500</v>
      </c>
      <c r="F415" s="90" t="s">
        <v>904</v>
      </c>
      <c r="G415" s="94">
        <f>$G$392</f>
        <v>37347</v>
      </c>
      <c r="H415" s="90"/>
      <c r="I415" s="91"/>
    </row>
    <row r="416" spans="1:9" hidden="1" x14ac:dyDescent="0.25">
      <c r="A416" s="53"/>
      <c r="B416" s="91" t="s">
        <v>915</v>
      </c>
      <c r="C416" s="88"/>
      <c r="D416" s="88"/>
      <c r="E416" s="95"/>
      <c r="F416" s="90"/>
      <c r="G416" s="597"/>
      <c r="H416" s="102"/>
      <c r="I416" s="91"/>
    </row>
    <row r="417" spans="1:15" ht="12.75" hidden="1" customHeight="1" x14ac:dyDescent="0.25">
      <c r="A417" s="53"/>
      <c r="B417" s="91" t="s">
        <v>913</v>
      </c>
      <c r="C417" s="92"/>
      <c r="D417" s="92"/>
      <c r="E417" s="93">
        <v>5000</v>
      </c>
      <c r="F417" s="90" t="s">
        <v>904</v>
      </c>
      <c r="G417" s="94">
        <f>$G$406</f>
        <v>37589</v>
      </c>
      <c r="H417" s="90"/>
      <c r="I417" s="91"/>
    </row>
    <row r="418" spans="1:15" ht="15.5" hidden="1" x14ac:dyDescent="0.25">
      <c r="A418" s="53"/>
      <c r="B418" s="91" t="s">
        <v>914</v>
      </c>
      <c r="C418" s="92"/>
      <c r="D418" s="92"/>
      <c r="E418" s="93">
        <v>2500</v>
      </c>
      <c r="F418" s="90" t="s">
        <v>904</v>
      </c>
      <c r="G418" s="94">
        <f>$G$406</f>
        <v>37589</v>
      </c>
      <c r="H418" s="90"/>
      <c r="I418" s="91"/>
    </row>
    <row r="419" spans="1:15" hidden="1" x14ac:dyDescent="0.25">
      <c r="A419" s="100"/>
      <c r="B419" s="101"/>
      <c r="C419" s="102"/>
      <c r="D419" s="102"/>
      <c r="E419" s="103"/>
      <c r="F419" s="102"/>
      <c r="G419" s="90"/>
      <c r="H419" s="90"/>
      <c r="I419" s="97"/>
    </row>
    <row r="420" spans="1:15" ht="200" hidden="1" x14ac:dyDescent="0.25">
      <c r="A420" s="53"/>
      <c r="B420" s="597" t="s">
        <v>916</v>
      </c>
      <c r="C420" s="597"/>
      <c r="D420" s="597"/>
      <c r="E420" s="597"/>
      <c r="F420" s="597"/>
      <c r="G420" s="597"/>
      <c r="H420" s="90"/>
      <c r="I420" s="90"/>
    </row>
    <row r="421" spans="1:15" ht="12.75" hidden="1" customHeight="1" x14ac:dyDescent="0.25">
      <c r="A421" s="53"/>
      <c r="B421" s="97" t="s">
        <v>908</v>
      </c>
      <c r="C421" s="92"/>
      <c r="D421" s="92"/>
      <c r="E421" s="98">
        <v>3600</v>
      </c>
      <c r="F421" s="90" t="s">
        <v>904</v>
      </c>
      <c r="G421" s="94">
        <f>$G$406</f>
        <v>37589</v>
      </c>
      <c r="H421" s="90"/>
      <c r="I421" s="91"/>
    </row>
    <row r="422" spans="1:15" ht="15.5" hidden="1" x14ac:dyDescent="0.25">
      <c r="A422" s="53"/>
      <c r="B422" s="97" t="s">
        <v>909</v>
      </c>
      <c r="C422" s="92"/>
      <c r="D422" s="92"/>
      <c r="E422" s="98">
        <v>1800</v>
      </c>
      <c r="F422" s="90" t="s">
        <v>904</v>
      </c>
      <c r="G422" s="94">
        <f>$G$406</f>
        <v>37589</v>
      </c>
      <c r="H422" s="90"/>
      <c r="I422" s="91"/>
    </row>
    <row r="423" spans="1:15" hidden="1" x14ac:dyDescent="0.25">
      <c r="A423" s="53"/>
      <c r="B423" s="91"/>
      <c r="C423" s="88"/>
      <c r="D423" s="88"/>
      <c r="E423" s="95"/>
      <c r="F423" s="90"/>
      <c r="G423" s="94"/>
      <c r="H423" s="90"/>
      <c r="I423" s="91"/>
    </row>
    <row r="424" spans="1:15" ht="200" hidden="1" x14ac:dyDescent="0.25">
      <c r="A424" s="53"/>
      <c r="B424" s="597" t="s">
        <v>920</v>
      </c>
      <c r="C424" s="597"/>
      <c r="D424" s="597"/>
      <c r="E424" s="597"/>
      <c r="F424" s="597"/>
      <c r="G424" s="94"/>
      <c r="H424" s="90"/>
      <c r="I424" s="90"/>
    </row>
    <row r="425" spans="1:15" ht="15.5" hidden="1" x14ac:dyDescent="0.25">
      <c r="A425" s="53"/>
      <c r="B425" s="97" t="s">
        <v>908</v>
      </c>
      <c r="C425" s="92"/>
      <c r="D425" s="92"/>
      <c r="E425" s="98">
        <v>6000</v>
      </c>
      <c r="F425" s="90" t="s">
        <v>904</v>
      </c>
      <c r="H425" s="90"/>
      <c r="I425" s="91"/>
    </row>
    <row r="426" spans="1:15" ht="15.5" hidden="1" x14ac:dyDescent="0.25">
      <c r="A426" s="53"/>
      <c r="B426" s="97" t="s">
        <v>909</v>
      </c>
      <c r="C426" s="92"/>
      <c r="D426" s="92"/>
      <c r="E426" s="98">
        <v>3000</v>
      </c>
      <c r="F426" s="90" t="s">
        <v>904</v>
      </c>
      <c r="I426" s="91"/>
    </row>
    <row r="427" spans="1:15" ht="15.5" hidden="1" x14ac:dyDescent="0.25">
      <c r="A427" s="53"/>
      <c r="B427" s="97"/>
      <c r="C427" s="92"/>
      <c r="D427" s="92"/>
      <c r="E427" s="104"/>
      <c r="F427" s="90"/>
      <c r="I427" s="91"/>
    </row>
    <row r="428" spans="1:15" ht="15.5" x14ac:dyDescent="0.25">
      <c r="D428" s="92"/>
      <c r="E428" s="104"/>
      <c r="F428" s="90"/>
      <c r="I428" s="91"/>
    </row>
    <row r="429" spans="1:15" ht="38.25" customHeight="1" x14ac:dyDescent="0.25">
      <c r="C429" s="30"/>
      <c r="O429"/>
    </row>
    <row r="430" spans="1:15" ht="12.75" customHeight="1" x14ac:dyDescent="0.25">
      <c r="O430"/>
    </row>
    <row r="431" spans="1:15" x14ac:dyDescent="0.25">
      <c r="O431"/>
    </row>
    <row r="432" spans="1:15" x14ac:dyDescent="0.25">
      <c r="O432"/>
    </row>
    <row r="433" spans="1:15" x14ac:dyDescent="0.25">
      <c r="O433"/>
    </row>
    <row r="434" spans="1:15" x14ac:dyDescent="0.25">
      <c r="O434"/>
    </row>
    <row r="435" spans="1:15" x14ac:dyDescent="0.25">
      <c r="O435"/>
    </row>
    <row r="436" spans="1:15" x14ac:dyDescent="0.25">
      <c r="G436" s="54"/>
      <c r="O436"/>
    </row>
    <row r="437" spans="1:15" x14ac:dyDescent="0.25">
      <c r="O437"/>
    </row>
    <row r="438" spans="1:15" x14ac:dyDescent="0.25">
      <c r="O438"/>
    </row>
    <row r="439" spans="1:15" x14ac:dyDescent="0.25">
      <c r="B439" s="24"/>
      <c r="C439" s="24"/>
      <c r="D439" s="24"/>
      <c r="E439" s="24"/>
      <c r="F439" s="24"/>
      <c r="G439" s="24"/>
      <c r="O439"/>
    </row>
    <row r="440" spans="1:15" ht="13" x14ac:dyDescent="0.25">
      <c r="B440" s="230"/>
      <c r="C440" s="230"/>
      <c r="D440" s="8"/>
      <c r="E440" s="231"/>
      <c r="F440" s="232"/>
      <c r="G440" s="24"/>
      <c r="O440"/>
    </row>
    <row r="441" spans="1:15" x14ac:dyDescent="0.25">
      <c r="O441"/>
    </row>
    <row r="442" spans="1:15" x14ac:dyDescent="0.25">
      <c r="O442"/>
    </row>
    <row r="443" spans="1:15" x14ac:dyDescent="0.25">
      <c r="G443" s="30"/>
      <c r="O443"/>
    </row>
    <row r="444" spans="1:15" x14ac:dyDescent="0.25">
      <c r="O444"/>
    </row>
    <row r="445" spans="1:15" x14ac:dyDescent="0.25">
      <c r="O445"/>
    </row>
    <row r="446" spans="1:15" ht="137.5" hidden="1" x14ac:dyDescent="0.25">
      <c r="A446" s="234" t="s">
        <v>375</v>
      </c>
      <c r="B446" s="219" t="s">
        <v>383</v>
      </c>
      <c r="C446" s="219"/>
      <c r="D446" s="219"/>
      <c r="E446" s="219"/>
      <c r="F446" s="219"/>
      <c r="G446" s="219"/>
      <c r="O446"/>
    </row>
    <row r="447" spans="1:15" hidden="1" x14ac:dyDescent="0.25">
      <c r="A447" t="s">
        <v>384</v>
      </c>
      <c r="B447" s="6" t="e">
        <f>#REF!</f>
        <v>#REF!</v>
      </c>
      <c r="O447"/>
    </row>
    <row r="448" spans="1:15" hidden="1" x14ac:dyDescent="0.25">
      <c r="O448"/>
    </row>
    <row r="449" spans="1:15" ht="25" hidden="1" x14ac:dyDescent="0.25">
      <c r="B449" s="233" t="s">
        <v>327</v>
      </c>
      <c r="C449" s="4" t="s">
        <v>498</v>
      </c>
      <c r="D449" s="235" t="s">
        <v>385</v>
      </c>
      <c r="E449" s="235" t="s">
        <v>386</v>
      </c>
      <c r="F449" s="235" t="s">
        <v>387</v>
      </c>
      <c r="G449" s="235" t="s">
        <v>388</v>
      </c>
      <c r="H449" s="235" t="s">
        <v>389</v>
      </c>
      <c r="I449" s="235" t="s">
        <v>390</v>
      </c>
      <c r="J449" s="235" t="s">
        <v>391</v>
      </c>
      <c r="O449"/>
    </row>
    <row r="450" spans="1:15" hidden="1" x14ac:dyDescent="0.25">
      <c r="A450" t="s">
        <v>392</v>
      </c>
      <c r="B450" t="s">
        <v>393</v>
      </c>
      <c r="C450" s="18">
        <f t="shared" ref="C450:I450" si="1">C8</f>
        <v>82356</v>
      </c>
      <c r="D450" s="18">
        <f t="shared" si="1"/>
        <v>84979</v>
      </c>
      <c r="E450" s="18">
        <f t="shared" si="1"/>
        <v>89366</v>
      </c>
      <c r="F450" s="18">
        <f t="shared" si="1"/>
        <v>94459</v>
      </c>
      <c r="G450" s="18">
        <f t="shared" si="1"/>
        <v>100278</v>
      </c>
      <c r="H450" s="18">
        <f t="shared" si="1"/>
        <v>103596</v>
      </c>
      <c r="I450" s="18">
        <f t="shared" si="1"/>
        <v>106920</v>
      </c>
      <c r="J450" s="18"/>
      <c r="O450"/>
    </row>
    <row r="451" spans="1:15" hidden="1" x14ac:dyDescent="0.25">
      <c r="A451" t="s">
        <v>394</v>
      </c>
      <c r="C451" s="18">
        <f t="shared" ref="C451:J451" si="2">B81</f>
        <v>3334</v>
      </c>
      <c r="D451" s="18">
        <f t="shared" si="2"/>
        <v>6668</v>
      </c>
      <c r="E451" s="18">
        <f t="shared" si="2"/>
        <v>10002</v>
      </c>
      <c r="F451" s="18">
        <f t="shared" si="2"/>
        <v>13336</v>
      </c>
      <c r="G451" s="18">
        <f t="shared" si="2"/>
        <v>16670</v>
      </c>
      <c r="H451" s="18">
        <f t="shared" si="2"/>
        <v>20004</v>
      </c>
      <c r="I451" s="18">
        <f t="shared" si="2"/>
        <v>23338</v>
      </c>
      <c r="J451" s="18">
        <f t="shared" si="2"/>
        <v>26672</v>
      </c>
      <c r="O451"/>
    </row>
    <row r="452" spans="1:15" hidden="1" x14ac:dyDescent="0.25">
      <c r="O452"/>
    </row>
    <row r="453" spans="1:15" hidden="1" x14ac:dyDescent="0.25">
      <c r="A453" t="s">
        <v>395</v>
      </c>
      <c r="O453"/>
    </row>
    <row r="454" spans="1:15" hidden="1" x14ac:dyDescent="0.25">
      <c r="B454" t="s">
        <v>396</v>
      </c>
      <c r="C454" t="s">
        <v>397</v>
      </c>
      <c r="F454" t="s">
        <v>398</v>
      </c>
      <c r="G454" t="s">
        <v>475</v>
      </c>
      <c r="O454"/>
    </row>
    <row r="455" spans="1:15" hidden="1" x14ac:dyDescent="0.25">
      <c r="O455"/>
    </row>
    <row r="456" spans="1:15" hidden="1" x14ac:dyDescent="0.25">
      <c r="B456" s="48">
        <v>9</v>
      </c>
      <c r="C456" t="s">
        <v>379</v>
      </c>
      <c r="F456" t="s">
        <v>510</v>
      </c>
      <c r="G456" s="18">
        <f>C88</f>
        <v>78963</v>
      </c>
      <c r="O456"/>
    </row>
    <row r="457" spans="1:15" hidden="1" x14ac:dyDescent="0.25">
      <c r="C457" t="s">
        <v>473</v>
      </c>
      <c r="F457" t="s">
        <v>510</v>
      </c>
      <c r="G457" s="18">
        <f>C89</f>
        <v>58189</v>
      </c>
      <c r="O457"/>
    </row>
    <row r="458" spans="1:15" hidden="1" x14ac:dyDescent="0.25">
      <c r="C458" t="s">
        <v>474</v>
      </c>
      <c r="F458" t="s">
        <v>510</v>
      </c>
      <c r="G458" s="18">
        <f>C90</f>
        <v>33253</v>
      </c>
      <c r="O458"/>
    </row>
    <row r="459" spans="1:15" hidden="1" x14ac:dyDescent="0.25">
      <c r="G459" s="18"/>
      <c r="O459"/>
    </row>
    <row r="460" spans="1:15" hidden="1" x14ac:dyDescent="0.25">
      <c r="B460" t="s">
        <v>399</v>
      </c>
      <c r="G460" s="18"/>
      <c r="O460"/>
    </row>
    <row r="461" spans="1:15" hidden="1" x14ac:dyDescent="0.25">
      <c r="C461" t="s">
        <v>381</v>
      </c>
      <c r="F461" t="s">
        <v>510</v>
      </c>
      <c r="G461" s="18" t="e">
        <f>#REF!</f>
        <v>#REF!</v>
      </c>
      <c r="O461"/>
    </row>
    <row r="462" spans="1:15" hidden="1" x14ac:dyDescent="0.25">
      <c r="C462" t="s">
        <v>400</v>
      </c>
      <c r="F462" t="s">
        <v>510</v>
      </c>
      <c r="G462" s="18" t="e">
        <f>#REF!</f>
        <v>#REF!</v>
      </c>
      <c r="O462"/>
    </row>
    <row r="463" spans="1:15" hidden="1" x14ac:dyDescent="0.25">
      <c r="C463" t="s">
        <v>401</v>
      </c>
      <c r="F463" t="s">
        <v>510</v>
      </c>
      <c r="G463" s="18" t="e">
        <f>#REF!</f>
        <v>#REF!</v>
      </c>
      <c r="O463"/>
    </row>
    <row r="464" spans="1:15" hidden="1" x14ac:dyDescent="0.25">
      <c r="C464" t="s">
        <v>402</v>
      </c>
      <c r="F464" t="s">
        <v>510</v>
      </c>
      <c r="G464" s="18" t="e">
        <f>#REF!</f>
        <v>#REF!</v>
      </c>
      <c r="O464"/>
    </row>
    <row r="465" spans="1:15" hidden="1" x14ac:dyDescent="0.25">
      <c r="G465" s="18"/>
      <c r="O465"/>
    </row>
    <row r="466" spans="1:15" hidden="1" x14ac:dyDescent="0.25">
      <c r="B466">
        <v>113</v>
      </c>
      <c r="C466" t="s">
        <v>403</v>
      </c>
      <c r="F466" t="s">
        <v>510</v>
      </c>
      <c r="G466" s="18">
        <f>C229</f>
        <v>106921</v>
      </c>
      <c r="O466"/>
    </row>
    <row r="467" spans="1:15" hidden="1" x14ac:dyDescent="0.25">
      <c r="C467" s="1161" t="s">
        <v>404</v>
      </c>
      <c r="D467" s="1161"/>
      <c r="E467" s="1161"/>
      <c r="G467" s="236">
        <f>C228</f>
        <v>94638</v>
      </c>
      <c r="O467"/>
    </row>
    <row r="468" spans="1:15" hidden="1" x14ac:dyDescent="0.25">
      <c r="C468" s="1162"/>
      <c r="D468" s="1162"/>
      <c r="E468" s="1162"/>
      <c r="G468" s="236"/>
      <c r="O468"/>
    </row>
    <row r="469" spans="1:15" hidden="1" x14ac:dyDescent="0.25">
      <c r="C469" s="1162"/>
      <c r="D469" s="1162"/>
      <c r="E469" s="1162"/>
      <c r="O469"/>
    </row>
    <row r="470" spans="1:15" ht="13" hidden="1" x14ac:dyDescent="0.3">
      <c r="A470" s="1" t="s">
        <v>405</v>
      </c>
      <c r="H470" s="4" t="s">
        <v>322</v>
      </c>
      <c r="O470"/>
    </row>
    <row r="471" spans="1:15" hidden="1" x14ac:dyDescent="0.25">
      <c r="A471" s="31" t="s">
        <v>406</v>
      </c>
      <c r="H471" s="22">
        <v>472.15</v>
      </c>
      <c r="I471" t="s">
        <v>904</v>
      </c>
      <c r="O471"/>
    </row>
    <row r="472" spans="1:15" hidden="1" x14ac:dyDescent="0.25">
      <c r="A472" t="s">
        <v>407</v>
      </c>
      <c r="H472" s="237">
        <v>1</v>
      </c>
      <c r="I472" t="s">
        <v>408</v>
      </c>
      <c r="O472"/>
    </row>
    <row r="473" spans="1:15" hidden="1" x14ac:dyDescent="0.25">
      <c r="A473" t="s">
        <v>409</v>
      </c>
      <c r="H473" s="237">
        <v>1</v>
      </c>
      <c r="I473" t="s">
        <v>408</v>
      </c>
      <c r="O473"/>
    </row>
    <row r="474" spans="1:15" hidden="1" x14ac:dyDescent="0.25">
      <c r="A474" t="s">
        <v>410</v>
      </c>
      <c r="H474" s="237">
        <v>1.25</v>
      </c>
      <c r="I474" t="s">
        <v>408</v>
      </c>
      <c r="O474"/>
    </row>
    <row r="475" spans="1:15" hidden="1" x14ac:dyDescent="0.25">
      <c r="A475" t="s">
        <v>411</v>
      </c>
      <c r="H475" s="237">
        <v>1.5</v>
      </c>
      <c r="I475" t="s">
        <v>408</v>
      </c>
      <c r="O475"/>
    </row>
    <row r="476" spans="1:15" hidden="1" x14ac:dyDescent="0.25">
      <c r="O476"/>
    </row>
    <row r="477" spans="1:15" hidden="1" x14ac:dyDescent="0.25">
      <c r="O477"/>
    </row>
    <row r="478" spans="1:15" ht="13" hidden="1" x14ac:dyDescent="0.3">
      <c r="A478" s="12" t="s">
        <v>632</v>
      </c>
      <c r="O478"/>
    </row>
    <row r="479" spans="1:15" hidden="1" x14ac:dyDescent="0.25">
      <c r="A479" t="s">
        <v>633</v>
      </c>
      <c r="E479" s="288">
        <v>39387</v>
      </c>
      <c r="O479"/>
    </row>
    <row r="480" spans="1:15" hidden="1" x14ac:dyDescent="0.25">
      <c r="E480" s="120"/>
      <c r="O480"/>
    </row>
    <row r="481" spans="1:15" ht="51.75" hidden="1" customHeight="1" x14ac:dyDescent="0.3">
      <c r="A481" s="48" t="s">
        <v>634</v>
      </c>
      <c r="E481" s="289" t="s">
        <v>635</v>
      </c>
      <c r="O481"/>
    </row>
    <row r="482" spans="1:15" hidden="1" x14ac:dyDescent="0.25"/>
    <row r="483" spans="1:15" hidden="1" x14ac:dyDescent="0.25">
      <c r="A483" s="22" t="s">
        <v>636</v>
      </c>
    </row>
    <row r="484" spans="1:15" ht="100" hidden="1" x14ac:dyDescent="0.25">
      <c r="A484" s="223" t="s">
        <v>637</v>
      </c>
      <c r="B484" s="223"/>
      <c r="C484" s="223"/>
      <c r="D484" s="223"/>
      <c r="E484" s="223"/>
      <c r="F484" s="223"/>
      <c r="G484" s="223"/>
      <c r="H484" s="223"/>
      <c r="I484" s="223"/>
    </row>
    <row r="485" spans="1:15" ht="12.75" hidden="1" customHeight="1" x14ac:dyDescent="0.25"/>
    <row r="486" spans="1:15" hidden="1" x14ac:dyDescent="0.25">
      <c r="F486" s="5" t="s">
        <v>638</v>
      </c>
      <c r="G486" s="5"/>
      <c r="H486" s="5" t="s">
        <v>639</v>
      </c>
      <c r="I486" s="5"/>
    </row>
    <row r="487" spans="1:15" hidden="1" x14ac:dyDescent="0.25">
      <c r="H487" s="287">
        <v>39387</v>
      </c>
      <c r="I487" s="287"/>
    </row>
    <row r="488" spans="1:15" ht="12.75" hidden="1" customHeight="1" x14ac:dyDescent="0.25">
      <c r="A488" s="290" t="s">
        <v>640</v>
      </c>
      <c r="B488" s="1139" t="s">
        <v>641</v>
      </c>
      <c r="C488" s="1139"/>
      <c r="D488" s="1139"/>
      <c r="E488" s="1139"/>
      <c r="H488" s="287"/>
      <c r="I488" s="287"/>
    </row>
    <row r="489" spans="1:15" ht="13" hidden="1" x14ac:dyDescent="0.25">
      <c r="F489" s="57">
        <v>0</v>
      </c>
      <c r="G489" s="291">
        <v>32522</v>
      </c>
      <c r="H489" s="57">
        <v>0</v>
      </c>
      <c r="I489" s="292">
        <v>33041</v>
      </c>
    </row>
    <row r="490" spans="1:15" ht="13" hidden="1" x14ac:dyDescent="0.3">
      <c r="F490">
        <v>1</v>
      </c>
      <c r="G490" s="105">
        <v>35235</v>
      </c>
      <c r="H490">
        <v>1</v>
      </c>
      <c r="I490" s="293">
        <v>35714</v>
      </c>
    </row>
    <row r="491" spans="1:15" ht="13" hidden="1" x14ac:dyDescent="0.3">
      <c r="F491">
        <v>2</v>
      </c>
      <c r="G491" s="105">
        <v>37948</v>
      </c>
      <c r="H491">
        <v>2</v>
      </c>
      <c r="I491" s="293">
        <v>38387</v>
      </c>
    </row>
    <row r="492" spans="1:15" ht="13" hidden="1" x14ac:dyDescent="0.3">
      <c r="F492">
        <v>3</v>
      </c>
      <c r="G492" s="105">
        <v>40662</v>
      </c>
      <c r="H492">
        <v>3</v>
      </c>
      <c r="I492" s="293">
        <v>41061</v>
      </c>
    </row>
    <row r="493" spans="1:15" ht="13" hidden="1" x14ac:dyDescent="0.3">
      <c r="F493">
        <v>4</v>
      </c>
      <c r="G493" s="105">
        <v>43375</v>
      </c>
      <c r="H493">
        <v>4</v>
      </c>
      <c r="I493" s="293">
        <v>43734</v>
      </c>
    </row>
    <row r="494" spans="1:15" ht="13" hidden="1" x14ac:dyDescent="0.3">
      <c r="F494">
        <v>5</v>
      </c>
      <c r="G494" s="105">
        <v>46088</v>
      </c>
      <c r="H494">
        <v>5</v>
      </c>
      <c r="I494" s="293">
        <v>46407</v>
      </c>
    </row>
    <row r="495" spans="1:15" ht="12.75" hidden="1" customHeight="1" x14ac:dyDescent="0.3">
      <c r="F495">
        <v>6</v>
      </c>
      <c r="G495" s="105">
        <v>48801</v>
      </c>
      <c r="H495">
        <v>6</v>
      </c>
      <c r="I495" s="293">
        <v>49080</v>
      </c>
    </row>
    <row r="496" spans="1:15" ht="13" hidden="1" x14ac:dyDescent="0.3">
      <c r="F496">
        <v>7</v>
      </c>
      <c r="G496" s="105">
        <v>51515</v>
      </c>
      <c r="H496">
        <v>7</v>
      </c>
      <c r="I496" s="293">
        <v>51754</v>
      </c>
    </row>
    <row r="497" spans="1:9" ht="13" hidden="1" x14ac:dyDescent="0.3">
      <c r="G497" s="52"/>
      <c r="H497" s="10"/>
      <c r="I497" s="294"/>
    </row>
    <row r="498" spans="1:9" ht="12.75" hidden="1" customHeight="1" x14ac:dyDescent="0.3">
      <c r="A498" s="290" t="s">
        <v>642</v>
      </c>
      <c r="B498" s="223" t="s">
        <v>643</v>
      </c>
      <c r="C498" s="223"/>
      <c r="D498" s="223"/>
      <c r="E498" s="223"/>
      <c r="G498" s="18"/>
      <c r="I498" s="295"/>
    </row>
    <row r="499" spans="1:9" ht="13" hidden="1" x14ac:dyDescent="0.25">
      <c r="F499" s="57">
        <v>0</v>
      </c>
      <c r="G499" s="291">
        <v>46908</v>
      </c>
      <c r="H499" s="57">
        <v>0</v>
      </c>
      <c r="I499" s="292">
        <v>47215</v>
      </c>
    </row>
    <row r="500" spans="1:9" ht="13" hidden="1" x14ac:dyDescent="0.3">
      <c r="F500">
        <v>1</v>
      </c>
      <c r="G500" s="105">
        <v>50701</v>
      </c>
      <c r="H500">
        <v>1</v>
      </c>
      <c r="I500" s="293">
        <v>50952</v>
      </c>
    </row>
    <row r="501" spans="1:9" ht="13" hidden="1" x14ac:dyDescent="0.3">
      <c r="F501">
        <v>2</v>
      </c>
      <c r="G501" s="105">
        <v>54494</v>
      </c>
      <c r="H501">
        <v>2</v>
      </c>
      <c r="I501" s="293">
        <v>54689</v>
      </c>
    </row>
    <row r="502" spans="1:9" ht="13" hidden="1" x14ac:dyDescent="0.3">
      <c r="F502">
        <v>3</v>
      </c>
      <c r="G502" s="105">
        <v>58287</v>
      </c>
      <c r="H502">
        <v>3</v>
      </c>
      <c r="I502" s="293">
        <v>58426</v>
      </c>
    </row>
    <row r="503" spans="1:9" ht="13" hidden="1" x14ac:dyDescent="0.3">
      <c r="F503">
        <v>4</v>
      </c>
      <c r="G503" s="105">
        <v>62080</v>
      </c>
      <c r="H503">
        <v>4</v>
      </c>
      <c r="I503" s="293">
        <v>62163</v>
      </c>
    </row>
    <row r="504" spans="1:9" ht="12.75" hidden="1" customHeight="1" x14ac:dyDescent="0.3">
      <c r="F504">
        <v>5</v>
      </c>
      <c r="G504" s="105">
        <v>62917</v>
      </c>
      <c r="H504">
        <v>5</v>
      </c>
      <c r="I504" s="293">
        <v>62987</v>
      </c>
    </row>
    <row r="505" spans="1:9" ht="13" hidden="1" x14ac:dyDescent="0.3">
      <c r="F505">
        <v>6</v>
      </c>
      <c r="G505" s="105">
        <v>63752</v>
      </c>
      <c r="H505">
        <v>6</v>
      </c>
      <c r="I505" s="293">
        <v>63810</v>
      </c>
    </row>
    <row r="506" spans="1:9" ht="13" hidden="1" x14ac:dyDescent="0.3">
      <c r="G506" s="52"/>
      <c r="H506" s="10"/>
      <c r="I506" s="294"/>
    </row>
    <row r="507" spans="1:9" ht="12.75" hidden="1" customHeight="1" x14ac:dyDescent="0.3">
      <c r="A507" s="290" t="s">
        <v>644</v>
      </c>
      <c r="B507" s="1139" t="s">
        <v>650</v>
      </c>
      <c r="C507" s="1139"/>
      <c r="D507" s="1139"/>
      <c r="E507" s="1139"/>
      <c r="G507" s="18"/>
      <c r="I507" s="295"/>
    </row>
    <row r="508" spans="1:9" ht="13" hidden="1" x14ac:dyDescent="0.25">
      <c r="F508" s="57">
        <v>0</v>
      </c>
      <c r="G508" s="291">
        <v>62667</v>
      </c>
      <c r="H508" s="57">
        <v>0</v>
      </c>
      <c r="I508" s="292">
        <v>62741</v>
      </c>
    </row>
    <row r="509" spans="1:9" ht="13" hidden="1" x14ac:dyDescent="0.3">
      <c r="F509">
        <v>1</v>
      </c>
      <c r="G509" s="105">
        <v>63653</v>
      </c>
      <c r="H509">
        <v>1</v>
      </c>
      <c r="I509" s="293">
        <v>63712</v>
      </c>
    </row>
    <row r="510" spans="1:9" ht="13" hidden="1" x14ac:dyDescent="0.3">
      <c r="F510">
        <v>2</v>
      </c>
      <c r="G510" s="105">
        <v>64638</v>
      </c>
      <c r="H510">
        <v>2</v>
      </c>
      <c r="I510" s="293">
        <v>64683</v>
      </c>
    </row>
    <row r="511" spans="1:9" ht="13" hidden="1" x14ac:dyDescent="0.3">
      <c r="F511">
        <v>3</v>
      </c>
      <c r="G511" s="105">
        <v>65624</v>
      </c>
      <c r="H511">
        <v>3</v>
      </c>
      <c r="I511" s="293">
        <v>65654</v>
      </c>
    </row>
    <row r="512" spans="1:9" ht="12.75" hidden="1" customHeight="1" x14ac:dyDescent="0.3">
      <c r="F512">
        <v>4</v>
      </c>
      <c r="G512" s="105">
        <v>66609</v>
      </c>
      <c r="H512">
        <v>4</v>
      </c>
      <c r="I512" s="293">
        <v>66625</v>
      </c>
    </row>
    <row r="513" spans="1:9" ht="13" hidden="1" x14ac:dyDescent="0.3">
      <c r="F513">
        <v>5</v>
      </c>
      <c r="G513" s="105">
        <v>67597</v>
      </c>
      <c r="H513">
        <v>5</v>
      </c>
      <c r="I513" s="293">
        <v>67597</v>
      </c>
    </row>
    <row r="514" spans="1:9" ht="13" hidden="1" x14ac:dyDescent="0.3">
      <c r="G514" s="52"/>
      <c r="H514" s="10"/>
      <c r="I514" s="294"/>
    </row>
    <row r="515" spans="1:9" ht="12.75" hidden="1" customHeight="1" x14ac:dyDescent="0.3">
      <c r="A515" s="290" t="s">
        <v>651</v>
      </c>
      <c r="B515" s="1139" t="s">
        <v>652</v>
      </c>
      <c r="C515" s="1139"/>
      <c r="D515" s="1139"/>
      <c r="E515" s="1139"/>
      <c r="G515" s="18"/>
      <c r="I515" s="295"/>
    </row>
    <row r="516" spans="1:9" ht="13" hidden="1" x14ac:dyDescent="0.25">
      <c r="F516" s="57">
        <v>0</v>
      </c>
      <c r="G516" s="291">
        <v>62667</v>
      </c>
      <c r="H516" s="57">
        <v>0</v>
      </c>
      <c r="I516" s="296">
        <f t="shared" ref="I516:I521" si="3">I508</f>
        <v>62741</v>
      </c>
    </row>
    <row r="517" spans="1:9" ht="13" hidden="1" x14ac:dyDescent="0.3">
      <c r="F517">
        <v>1</v>
      </c>
      <c r="G517" s="105">
        <v>63653</v>
      </c>
      <c r="H517">
        <v>1</v>
      </c>
      <c r="I517" s="297">
        <f t="shared" si="3"/>
        <v>63712</v>
      </c>
    </row>
    <row r="518" spans="1:9" ht="13" hidden="1" x14ac:dyDescent="0.3">
      <c r="F518">
        <v>2</v>
      </c>
      <c r="G518" s="105">
        <v>64638</v>
      </c>
      <c r="H518">
        <v>2</v>
      </c>
      <c r="I518" s="297">
        <f t="shared" si="3"/>
        <v>64683</v>
      </c>
    </row>
    <row r="519" spans="1:9" ht="13" hidden="1" x14ac:dyDescent="0.3">
      <c r="F519">
        <v>3</v>
      </c>
      <c r="G519" s="105">
        <v>65624</v>
      </c>
      <c r="H519">
        <v>3</v>
      </c>
      <c r="I519" s="297">
        <f t="shared" si="3"/>
        <v>65654</v>
      </c>
    </row>
    <row r="520" spans="1:9" ht="13" hidden="1" x14ac:dyDescent="0.3">
      <c r="F520">
        <v>4</v>
      </c>
      <c r="G520" s="105">
        <v>66609</v>
      </c>
      <c r="H520">
        <v>4</v>
      </c>
      <c r="I520" s="297">
        <f t="shared" si="3"/>
        <v>66625</v>
      </c>
    </row>
    <row r="521" spans="1:9" ht="13" hidden="1" x14ac:dyDescent="0.3">
      <c r="F521">
        <v>5</v>
      </c>
      <c r="G521" s="105">
        <v>67597</v>
      </c>
      <c r="H521">
        <v>5</v>
      </c>
      <c r="I521" s="297">
        <f t="shared" si="3"/>
        <v>67597</v>
      </c>
    </row>
    <row r="522" spans="1:9" ht="13" hidden="1" x14ac:dyDescent="0.3">
      <c r="F522">
        <v>6</v>
      </c>
      <c r="G522" s="105">
        <v>68568</v>
      </c>
      <c r="H522">
        <v>6</v>
      </c>
      <c r="I522" s="293">
        <v>68568</v>
      </c>
    </row>
    <row r="523" spans="1:9" ht="13" hidden="1" x14ac:dyDescent="0.3">
      <c r="F523">
        <v>7</v>
      </c>
      <c r="G523" s="105">
        <v>69555</v>
      </c>
      <c r="H523">
        <v>7</v>
      </c>
      <c r="I523" s="293">
        <v>69555</v>
      </c>
    </row>
    <row r="524" spans="1:9" ht="13" hidden="1" x14ac:dyDescent="0.3">
      <c r="F524">
        <v>8</v>
      </c>
      <c r="G524" s="105">
        <v>70526</v>
      </c>
      <c r="H524">
        <v>8</v>
      </c>
      <c r="I524" s="293">
        <v>70526</v>
      </c>
    </row>
    <row r="525" spans="1:9" ht="12.75" hidden="1" customHeight="1" x14ac:dyDescent="0.3">
      <c r="F525">
        <v>9</v>
      </c>
      <c r="G525" s="105">
        <v>71497</v>
      </c>
      <c r="H525">
        <v>9</v>
      </c>
      <c r="I525" s="293">
        <v>71497</v>
      </c>
    </row>
    <row r="526" spans="1:9" hidden="1" x14ac:dyDescent="0.25"/>
    <row r="527" spans="1:9" hidden="1" x14ac:dyDescent="0.25"/>
    <row r="528" spans="1:9" ht="37.5" hidden="1" x14ac:dyDescent="0.25">
      <c r="A528" s="561" t="s">
        <v>653</v>
      </c>
      <c r="B528" s="561"/>
      <c r="C528" s="561"/>
      <c r="D528" s="561"/>
      <c r="E528" s="561"/>
      <c r="F528" s="561"/>
      <c r="G528" s="561"/>
      <c r="H528" s="561"/>
    </row>
    <row r="529" spans="1:8" hidden="1" x14ac:dyDescent="0.25">
      <c r="A529" t="s">
        <v>654</v>
      </c>
      <c r="G529" s="6">
        <f>E479</f>
        <v>39387</v>
      </c>
    </row>
    <row r="530" spans="1:8" hidden="1" x14ac:dyDescent="0.25">
      <c r="A530" t="s">
        <v>655</v>
      </c>
    </row>
    <row r="531" spans="1:8" hidden="1" x14ac:dyDescent="0.25"/>
    <row r="532" spans="1:8" ht="13" hidden="1" x14ac:dyDescent="0.3">
      <c r="A532">
        <v>1</v>
      </c>
      <c r="B532" t="s">
        <v>656</v>
      </c>
    </row>
    <row r="533" spans="1:8" hidden="1" x14ac:dyDescent="0.25">
      <c r="B533" t="s">
        <v>657</v>
      </c>
    </row>
    <row r="534" spans="1:8" hidden="1" x14ac:dyDescent="0.25">
      <c r="B534" s="4" t="s">
        <v>895</v>
      </c>
      <c r="C534" s="6">
        <f>$E$479</f>
        <v>39387</v>
      </c>
      <c r="D534" s="4" t="s">
        <v>895</v>
      </c>
      <c r="E534" s="105">
        <v>2326</v>
      </c>
      <c r="F534" s="5" t="s">
        <v>319</v>
      </c>
      <c r="G534" s="352">
        <v>2326</v>
      </c>
      <c r="H534" t="s">
        <v>658</v>
      </c>
    </row>
    <row r="535" spans="1:8" hidden="1" x14ac:dyDescent="0.25"/>
    <row r="536" spans="1:8" ht="13" hidden="1" x14ac:dyDescent="0.3">
      <c r="A536">
        <v>2</v>
      </c>
      <c r="B536" t="s">
        <v>659</v>
      </c>
    </row>
    <row r="537" spans="1:8" hidden="1" x14ac:dyDescent="0.25">
      <c r="B537" t="s">
        <v>660</v>
      </c>
    </row>
    <row r="538" spans="1:8" hidden="1" x14ac:dyDescent="0.25">
      <c r="B538" s="4" t="s">
        <v>895</v>
      </c>
      <c r="C538" s="6">
        <f>$E$479</f>
        <v>39387</v>
      </c>
      <c r="D538" s="4" t="s">
        <v>895</v>
      </c>
      <c r="E538" s="105">
        <v>2627</v>
      </c>
      <c r="F538" s="5" t="s">
        <v>319</v>
      </c>
      <c r="G538" s="352">
        <v>2627</v>
      </c>
      <c r="H538" t="s">
        <v>658</v>
      </c>
    </row>
    <row r="539" spans="1:8" hidden="1" x14ac:dyDescent="0.25"/>
    <row r="540" spans="1:8" ht="13" hidden="1" x14ac:dyDescent="0.3">
      <c r="A540">
        <v>3</v>
      </c>
      <c r="B540" t="s">
        <v>661</v>
      </c>
    </row>
    <row r="541" spans="1:8" hidden="1" x14ac:dyDescent="0.25">
      <c r="B541" t="s">
        <v>662</v>
      </c>
    </row>
    <row r="542" spans="1:8" ht="13" hidden="1" x14ac:dyDescent="0.3">
      <c r="B542" s="4" t="s">
        <v>827</v>
      </c>
      <c r="C542" t="s">
        <v>663</v>
      </c>
    </row>
    <row r="543" spans="1:8" hidden="1" x14ac:dyDescent="0.25">
      <c r="C543" t="s">
        <v>664</v>
      </c>
    </row>
    <row r="544" spans="1:8" hidden="1" x14ac:dyDescent="0.25">
      <c r="C544" t="s">
        <v>665</v>
      </c>
    </row>
    <row r="545" spans="1:8" hidden="1" x14ac:dyDescent="0.25">
      <c r="C545" s="6">
        <f>$E$479</f>
        <v>39387</v>
      </c>
      <c r="D545" s="4" t="s">
        <v>895</v>
      </c>
      <c r="E545" s="105">
        <v>1698</v>
      </c>
      <c r="F545" s="5" t="s">
        <v>319</v>
      </c>
      <c r="G545" s="352">
        <v>1698</v>
      </c>
      <c r="H545" t="s">
        <v>666</v>
      </c>
    </row>
    <row r="546" spans="1:8" hidden="1" x14ac:dyDescent="0.25"/>
    <row r="547" spans="1:8" ht="13" hidden="1" x14ac:dyDescent="0.3">
      <c r="B547" s="4" t="s">
        <v>829</v>
      </c>
      <c r="C547" t="s">
        <v>667</v>
      </c>
    </row>
    <row r="548" spans="1:8" hidden="1" x14ac:dyDescent="0.25">
      <c r="C548" t="s">
        <v>668</v>
      </c>
    </row>
    <row r="549" spans="1:8" hidden="1" x14ac:dyDescent="0.25">
      <c r="C549" t="s">
        <v>669</v>
      </c>
    </row>
    <row r="550" spans="1:8" hidden="1" x14ac:dyDescent="0.25">
      <c r="C550" s="6">
        <f>$E$479</f>
        <v>39387</v>
      </c>
      <c r="D550" s="4" t="s">
        <v>895</v>
      </c>
      <c r="E550" s="105">
        <v>2711</v>
      </c>
      <c r="F550" s="5" t="s">
        <v>319</v>
      </c>
      <c r="G550" s="352">
        <v>2711</v>
      </c>
      <c r="H550" t="s">
        <v>658</v>
      </c>
    </row>
    <row r="551" spans="1:8" hidden="1" x14ac:dyDescent="0.25"/>
    <row r="552" spans="1:8" hidden="1" x14ac:dyDescent="0.25">
      <c r="A552">
        <v>4</v>
      </c>
      <c r="B552" t="s">
        <v>670</v>
      </c>
    </row>
    <row r="553" spans="1:8" hidden="1" x14ac:dyDescent="0.25">
      <c r="B553" t="s">
        <v>671</v>
      </c>
    </row>
    <row r="554" spans="1:8" hidden="1" x14ac:dyDescent="0.25">
      <c r="B554" t="s">
        <v>672</v>
      </c>
    </row>
    <row r="555" spans="1:8" hidden="1" x14ac:dyDescent="0.25">
      <c r="B555" t="s">
        <v>673</v>
      </c>
    </row>
    <row r="556" spans="1:8" hidden="1" x14ac:dyDescent="0.25"/>
    <row r="557" spans="1:8" ht="13" hidden="1" x14ac:dyDescent="0.3">
      <c r="A557">
        <v>5</v>
      </c>
      <c r="B557" t="s">
        <v>674</v>
      </c>
    </row>
    <row r="558" spans="1:8" hidden="1" x14ac:dyDescent="0.25">
      <c r="B558" t="s">
        <v>675</v>
      </c>
      <c r="G558" s="6">
        <f>$E$479</f>
        <v>39387</v>
      </c>
      <c r="H558" t="s">
        <v>676</v>
      </c>
    </row>
    <row r="559" spans="1:8" hidden="1" x14ac:dyDescent="0.25">
      <c r="B559" t="s">
        <v>677</v>
      </c>
    </row>
    <row r="560" spans="1:8" hidden="1" x14ac:dyDescent="0.25"/>
    <row r="561" spans="1:8" hidden="1" x14ac:dyDescent="0.25">
      <c r="B561" s="566">
        <v>1</v>
      </c>
      <c r="C561" s="689"/>
      <c r="D561" s="567"/>
      <c r="E561" s="566">
        <v>2</v>
      </c>
      <c r="F561" s="567"/>
      <c r="G561" s="566">
        <v>3</v>
      </c>
      <c r="H561" s="567"/>
    </row>
    <row r="562" spans="1:8" hidden="1" x14ac:dyDescent="0.25">
      <c r="B562" s="1158" t="s">
        <v>326</v>
      </c>
      <c r="C562" s="1159"/>
      <c r="D562" s="1160"/>
      <c r="E562" s="562" t="s">
        <v>678</v>
      </c>
      <c r="F562" s="563"/>
      <c r="G562" s="562" t="s">
        <v>678</v>
      </c>
      <c r="H562" s="563"/>
    </row>
    <row r="563" spans="1:8" ht="12.75" hidden="1" customHeight="1" x14ac:dyDescent="0.25">
      <c r="B563" s="63"/>
      <c r="C563" s="24"/>
      <c r="D563" s="28"/>
      <c r="E563" s="562" t="s">
        <v>679</v>
      </c>
      <c r="F563" s="563"/>
      <c r="G563" s="691">
        <f>G558</f>
        <v>39387</v>
      </c>
      <c r="H563" s="692"/>
    </row>
    <row r="564" spans="1:8" hidden="1" x14ac:dyDescent="0.25">
      <c r="B564" s="192"/>
      <c r="C564" s="64"/>
      <c r="D564" s="194"/>
      <c r="E564" s="564" t="s">
        <v>932</v>
      </c>
      <c r="F564" s="565"/>
      <c r="G564" s="564" t="s">
        <v>932</v>
      </c>
      <c r="H564" s="565"/>
    </row>
    <row r="565" spans="1:8" hidden="1" x14ac:dyDescent="0.25">
      <c r="B565" s="61"/>
      <c r="C565" s="62"/>
      <c r="D565" s="26"/>
      <c r="E565" s="61"/>
      <c r="F565" s="26"/>
      <c r="G565" s="61"/>
      <c r="H565" s="26"/>
    </row>
    <row r="566" spans="1:8" ht="12.75" hidden="1" customHeight="1" x14ac:dyDescent="0.25">
      <c r="B566" s="690" t="s">
        <v>680</v>
      </c>
      <c r="C566" s="299"/>
      <c r="D566" s="300"/>
      <c r="E566" s="592">
        <v>26.97</v>
      </c>
      <c r="F566" s="593"/>
      <c r="G566" s="353">
        <v>27.1</v>
      </c>
      <c r="H566" s="354"/>
    </row>
    <row r="567" spans="1:8" hidden="1" x14ac:dyDescent="0.25">
      <c r="B567" s="192"/>
      <c r="C567" s="64"/>
      <c r="D567" s="194"/>
      <c r="E567" s="301"/>
      <c r="F567" s="194"/>
      <c r="G567" s="301"/>
      <c r="H567" s="194"/>
    </row>
    <row r="568" spans="1:8" hidden="1" x14ac:dyDescent="0.25">
      <c r="B568" s="61"/>
      <c r="C568" s="62"/>
      <c r="D568" s="26"/>
      <c r="E568" s="302"/>
      <c r="F568" s="26"/>
      <c r="G568" s="302"/>
      <c r="H568" s="26"/>
    </row>
    <row r="569" spans="1:8" ht="12.75" hidden="1" customHeight="1" x14ac:dyDescent="0.25">
      <c r="B569" s="1155" t="s">
        <v>681</v>
      </c>
      <c r="C569" s="1156"/>
      <c r="D569" s="1157"/>
      <c r="E569" s="592">
        <v>35.78</v>
      </c>
      <c r="F569" s="593"/>
      <c r="G569" s="353">
        <v>35.950000000000003</v>
      </c>
      <c r="H569" s="354"/>
    </row>
    <row r="570" spans="1:8" hidden="1" x14ac:dyDescent="0.25">
      <c r="B570" s="192"/>
      <c r="C570" s="64"/>
      <c r="D570" s="194"/>
      <c r="E570" s="301"/>
      <c r="F570" s="194"/>
      <c r="G570" s="301"/>
      <c r="H570" s="194"/>
    </row>
    <row r="571" spans="1:8" hidden="1" x14ac:dyDescent="0.25">
      <c r="B571" s="61"/>
      <c r="C571" s="62"/>
      <c r="D571" s="26"/>
      <c r="E571" s="302"/>
      <c r="F571" s="26"/>
      <c r="G571" s="302"/>
      <c r="H571" s="26"/>
    </row>
    <row r="572" spans="1:8" ht="12.75" hidden="1" customHeight="1" x14ac:dyDescent="0.25">
      <c r="B572" s="1155" t="s">
        <v>682</v>
      </c>
      <c r="C572" s="1156"/>
      <c r="D572" s="1157"/>
      <c r="E572" s="592">
        <v>44.58</v>
      </c>
      <c r="F572" s="593"/>
      <c r="G572" s="353">
        <v>44.8</v>
      </c>
      <c r="H572" s="354"/>
    </row>
    <row r="573" spans="1:8" hidden="1" x14ac:dyDescent="0.25">
      <c r="B573" s="192"/>
      <c r="C573" s="64"/>
      <c r="D573" s="194"/>
      <c r="E573" s="192"/>
      <c r="F573" s="194"/>
      <c r="G573" s="192"/>
      <c r="H573" s="194"/>
    </row>
    <row r="574" spans="1:8" hidden="1" x14ac:dyDescent="0.25"/>
    <row r="575" spans="1:8" hidden="1" x14ac:dyDescent="0.25">
      <c r="A575">
        <v>6</v>
      </c>
      <c r="B575" t="s">
        <v>683</v>
      </c>
    </row>
    <row r="576" spans="1:8" hidden="1" x14ac:dyDescent="0.25">
      <c r="B576" t="s">
        <v>684</v>
      </c>
    </row>
    <row r="577" spans="1:8" hidden="1" x14ac:dyDescent="0.25">
      <c r="B577" t="s">
        <v>685</v>
      </c>
    </row>
    <row r="578" spans="1:8" hidden="1" x14ac:dyDescent="0.25"/>
    <row r="579" spans="1:8" ht="13" hidden="1" x14ac:dyDescent="0.3">
      <c r="A579">
        <v>7</v>
      </c>
      <c r="B579" t="s">
        <v>686</v>
      </c>
    </row>
    <row r="580" spans="1:8" hidden="1" x14ac:dyDescent="0.25">
      <c r="B580" t="s">
        <v>895</v>
      </c>
      <c r="C580" s="6">
        <f>$E$479</f>
        <v>39387</v>
      </c>
      <c r="D580" t="s">
        <v>687</v>
      </c>
    </row>
    <row r="581" spans="1:8" hidden="1" x14ac:dyDescent="0.25"/>
    <row r="582" spans="1:8" hidden="1" x14ac:dyDescent="0.25">
      <c r="B582" s="1166">
        <v>1</v>
      </c>
      <c r="C582" s="1167"/>
      <c r="D582" s="1168"/>
      <c r="E582" s="566">
        <v>2</v>
      </c>
      <c r="F582" s="567"/>
      <c r="G582" s="566">
        <v>3</v>
      </c>
      <c r="H582" s="567"/>
    </row>
    <row r="583" spans="1:8" ht="62.25" hidden="1" customHeight="1" x14ac:dyDescent="0.25">
      <c r="B583" s="63"/>
      <c r="C583" s="24"/>
      <c r="D583" s="28"/>
      <c r="E583" s="562" t="s">
        <v>688</v>
      </c>
      <c r="F583" s="563"/>
      <c r="G583" s="562" t="s">
        <v>689</v>
      </c>
      <c r="H583" s="563"/>
    </row>
    <row r="584" spans="1:8" hidden="1" x14ac:dyDescent="0.25">
      <c r="B584" s="63"/>
      <c r="C584" s="24"/>
      <c r="D584" s="28"/>
      <c r="E584" s="562" t="s">
        <v>510</v>
      </c>
      <c r="F584" s="563"/>
      <c r="G584" s="691">
        <f>$E$479</f>
        <v>39387</v>
      </c>
      <c r="H584" s="692"/>
    </row>
    <row r="585" spans="1:8" ht="24" hidden="1" customHeight="1" x14ac:dyDescent="0.25">
      <c r="B585" s="192"/>
      <c r="C585" s="64"/>
      <c r="D585" s="194"/>
      <c r="E585" s="564" t="s">
        <v>932</v>
      </c>
      <c r="F585" s="565"/>
      <c r="G585" s="564" t="s">
        <v>932</v>
      </c>
      <c r="H585" s="565"/>
    </row>
    <row r="586" spans="1:8" ht="12.75" hidden="1" customHeight="1" x14ac:dyDescent="0.3">
      <c r="B586" s="1163" t="s">
        <v>690</v>
      </c>
      <c r="C586" s="1164"/>
      <c r="D586" s="1165"/>
      <c r="E586" s="594">
        <v>56.99</v>
      </c>
      <c r="F586" s="595"/>
      <c r="G586" s="702">
        <v>57.27</v>
      </c>
      <c r="H586" s="703"/>
    </row>
    <row r="587" spans="1:8" hidden="1" x14ac:dyDescent="0.25">
      <c r="B587" s="61"/>
      <c r="C587" s="62"/>
      <c r="D587" s="26"/>
      <c r="E587" s="61"/>
      <c r="F587" s="26"/>
      <c r="G587" s="61"/>
      <c r="H587" s="26"/>
    </row>
    <row r="588" spans="1:8" ht="12.75" hidden="1" customHeight="1" x14ac:dyDescent="0.25">
      <c r="B588" s="1155" t="s">
        <v>691</v>
      </c>
      <c r="C588" s="1156"/>
      <c r="D588" s="1157"/>
      <c r="E588" s="592">
        <v>45.07</v>
      </c>
      <c r="F588" s="593"/>
      <c r="G588" s="700">
        <v>45.29</v>
      </c>
      <c r="H588" s="701"/>
    </row>
    <row r="589" spans="1:8" hidden="1" x14ac:dyDescent="0.25">
      <c r="B589" s="192"/>
      <c r="C589" s="64"/>
      <c r="D589" s="194"/>
      <c r="E589" s="301"/>
      <c r="F589" s="303"/>
      <c r="G589" s="301"/>
      <c r="H589" s="194"/>
    </row>
    <row r="590" spans="1:8" hidden="1" x14ac:dyDescent="0.25">
      <c r="B590" s="61"/>
      <c r="C590" s="62"/>
      <c r="D590" s="26"/>
      <c r="E590" s="302"/>
      <c r="F590" s="304"/>
      <c r="G590" s="302"/>
      <c r="H590" s="26"/>
    </row>
    <row r="591" spans="1:8" ht="12.75" hidden="1" customHeight="1" x14ac:dyDescent="0.3">
      <c r="B591" s="1152" t="s">
        <v>692</v>
      </c>
      <c r="C591" s="1153"/>
      <c r="D591" s="1154"/>
      <c r="E591" s="592">
        <v>72.040000000000006</v>
      </c>
      <c r="F591" s="593"/>
      <c r="G591" s="700">
        <v>72.400000000000006</v>
      </c>
      <c r="H591" s="701"/>
    </row>
    <row r="592" spans="1:8" ht="13" hidden="1" x14ac:dyDescent="0.3">
      <c r="B592" s="305" t="s">
        <v>693</v>
      </c>
      <c r="C592" s="299"/>
      <c r="D592" s="300"/>
      <c r="E592" s="306"/>
      <c r="F592" s="307"/>
      <c r="G592" s="306"/>
      <c r="H592" s="307"/>
    </row>
    <row r="593" spans="1:9" hidden="1" x14ac:dyDescent="0.25">
      <c r="B593" s="308" t="s">
        <v>694</v>
      </c>
      <c r="C593" s="299"/>
      <c r="D593" s="300"/>
      <c r="E593" s="306">
        <v>43.36</v>
      </c>
      <c r="F593" s="307"/>
      <c r="G593" s="698">
        <v>49.99</v>
      </c>
      <c r="H593" s="699"/>
      <c r="I593" s="309">
        <v>39904</v>
      </c>
    </row>
    <row r="594" spans="1:9" hidden="1" x14ac:dyDescent="0.25">
      <c r="B594" s="308" t="s">
        <v>33</v>
      </c>
      <c r="C594" s="299"/>
      <c r="D594" s="300"/>
      <c r="E594" s="306">
        <v>31.9</v>
      </c>
      <c r="F594" s="307"/>
      <c r="G594" s="698">
        <v>34.5</v>
      </c>
      <c r="H594" s="699"/>
      <c r="I594" s="6">
        <v>39904</v>
      </c>
    </row>
    <row r="595" spans="1:9" ht="13" hidden="1" x14ac:dyDescent="0.3">
      <c r="B595" s="310"/>
      <c r="C595" s="276"/>
      <c r="D595" s="277"/>
      <c r="E595" s="311"/>
      <c r="F595" s="312"/>
      <c r="G595" s="311"/>
      <c r="H595" s="312"/>
    </row>
    <row r="596" spans="1:9" hidden="1" x14ac:dyDescent="0.25"/>
    <row r="597" spans="1:9" ht="13" hidden="1" x14ac:dyDescent="0.3">
      <c r="A597">
        <v>8</v>
      </c>
      <c r="B597" t="s">
        <v>695</v>
      </c>
    </row>
    <row r="598" spans="1:9" hidden="1" x14ac:dyDescent="0.25">
      <c r="B598" t="s">
        <v>696</v>
      </c>
    </row>
    <row r="599" spans="1:9" hidden="1" x14ac:dyDescent="0.25">
      <c r="B599" s="4" t="s">
        <v>895</v>
      </c>
      <c r="C599" s="6">
        <v>39387</v>
      </c>
      <c r="D599" s="4" t="s">
        <v>895</v>
      </c>
      <c r="E599" s="105">
        <v>1850</v>
      </c>
      <c r="F599" s="5" t="s">
        <v>319</v>
      </c>
      <c r="G599" s="298">
        <v>1860</v>
      </c>
      <c r="H599" t="s">
        <v>658</v>
      </c>
    </row>
    <row r="600" spans="1:9" hidden="1" x14ac:dyDescent="0.25"/>
    <row r="601" spans="1:9" ht="13" hidden="1" x14ac:dyDescent="0.3">
      <c r="A601">
        <v>9</v>
      </c>
      <c r="B601" t="s">
        <v>697</v>
      </c>
    </row>
    <row r="602" spans="1:9" hidden="1" x14ac:dyDescent="0.25">
      <c r="B602" s="4" t="s">
        <v>895</v>
      </c>
      <c r="C602" s="6">
        <v>39387</v>
      </c>
      <c r="D602" s="4" t="s">
        <v>895</v>
      </c>
      <c r="E602" s="105">
        <v>2162</v>
      </c>
      <c r="F602" s="5" t="s">
        <v>319</v>
      </c>
      <c r="G602" s="298">
        <v>2162</v>
      </c>
      <c r="H602" t="s">
        <v>658</v>
      </c>
    </row>
    <row r="603" spans="1:9" hidden="1" x14ac:dyDescent="0.25"/>
    <row r="604" spans="1:9" hidden="1" x14ac:dyDescent="0.25"/>
    <row r="605" spans="1:9" ht="13" hidden="1" x14ac:dyDescent="0.3">
      <c r="A605" s="12" t="s">
        <v>698</v>
      </c>
      <c r="G605" s="13">
        <v>39904</v>
      </c>
    </row>
    <row r="606" spans="1:9" ht="13" hidden="1" x14ac:dyDescent="0.3">
      <c r="A606" s="313" t="s">
        <v>699</v>
      </c>
      <c r="B606" s="68" t="s">
        <v>700</v>
      </c>
      <c r="G606" s="6"/>
    </row>
    <row r="607" spans="1:9" ht="13" hidden="1" x14ac:dyDescent="0.3">
      <c r="A607" s="1" t="s">
        <v>701</v>
      </c>
    </row>
    <row r="608" spans="1:9" ht="13" hidden="1" x14ac:dyDescent="0.3">
      <c r="A608" s="1" t="s">
        <v>702</v>
      </c>
      <c r="D608" t="s">
        <v>412</v>
      </c>
      <c r="F608" s="4" t="s">
        <v>703</v>
      </c>
      <c r="G608" s="6">
        <f>G605</f>
        <v>39904</v>
      </c>
    </row>
    <row r="609" spans="1:9" hidden="1" x14ac:dyDescent="0.25"/>
    <row r="610" spans="1:9" ht="13" hidden="1" x14ac:dyDescent="0.3">
      <c r="F610" s="317"/>
    </row>
    <row r="611" spans="1:9" ht="13" hidden="1" x14ac:dyDescent="0.3">
      <c r="A611" s="1"/>
    </row>
    <row r="612" spans="1:9" ht="13" hidden="1" x14ac:dyDescent="0.3">
      <c r="A612" s="1" t="s">
        <v>704</v>
      </c>
    </row>
    <row r="613" spans="1:9" ht="13" hidden="1" x14ac:dyDescent="0.3">
      <c r="A613" s="1" t="s">
        <v>437</v>
      </c>
    </row>
    <row r="614" spans="1:9" ht="13" hidden="1" x14ac:dyDescent="0.3">
      <c r="A614" s="12" t="s">
        <v>705</v>
      </c>
      <c r="B614" s="12" t="s">
        <v>439</v>
      </c>
      <c r="C614" s="53"/>
    </row>
    <row r="615" spans="1:9" ht="13" hidden="1" x14ac:dyDescent="0.3">
      <c r="D615" s="316" t="s">
        <v>706</v>
      </c>
      <c r="E615" s="6"/>
    </row>
    <row r="616" spans="1:9" hidden="1" x14ac:dyDescent="0.25">
      <c r="B616" t="s">
        <v>440</v>
      </c>
      <c r="C616" s="4" t="s">
        <v>348</v>
      </c>
      <c r="D616" s="4" t="s">
        <v>441</v>
      </c>
      <c r="E616" s="4" t="s">
        <v>707</v>
      </c>
    </row>
    <row r="617" spans="1:9" hidden="1" x14ac:dyDescent="0.25">
      <c r="E617" s="4" t="s">
        <v>441</v>
      </c>
    </row>
    <row r="618" spans="1:9" ht="15.5" hidden="1" x14ac:dyDescent="0.35">
      <c r="B618" t="s">
        <v>444</v>
      </c>
      <c r="C618" s="612">
        <v>5337</v>
      </c>
      <c r="D618" s="248">
        <f>E619</f>
        <v>10685</v>
      </c>
      <c r="E618" s="612">
        <v>13782</v>
      </c>
    </row>
    <row r="619" spans="1:9" ht="15.5" hidden="1" x14ac:dyDescent="0.35">
      <c r="B619" t="s">
        <v>445</v>
      </c>
      <c r="C619" s="612">
        <v>4462</v>
      </c>
      <c r="D619" s="248">
        <f>E620</f>
        <v>8892</v>
      </c>
      <c r="E619" s="612">
        <v>10685</v>
      </c>
      <c r="G619" s="318"/>
      <c r="H619" s="318"/>
      <c r="I619" s="318"/>
    </row>
    <row r="620" spans="1:9" ht="15.5" hidden="1" x14ac:dyDescent="0.35">
      <c r="B620" t="s">
        <v>446</v>
      </c>
      <c r="C620" s="612">
        <v>3557</v>
      </c>
      <c r="D620" s="612">
        <v>7113</v>
      </c>
      <c r="E620" s="612">
        <v>8892</v>
      </c>
      <c r="G620" s="318"/>
      <c r="H620" s="318"/>
      <c r="I620" s="318"/>
    </row>
    <row r="621" spans="1:9" hidden="1" x14ac:dyDescent="0.25">
      <c r="A621" s="34" t="s">
        <v>447</v>
      </c>
      <c r="C621" s="32"/>
      <c r="G621" s="10"/>
      <c r="H621" s="10"/>
      <c r="I621" s="10"/>
    </row>
    <row r="622" spans="1:9" hidden="1" x14ac:dyDescent="0.25"/>
    <row r="623" spans="1:9" ht="13" hidden="1" x14ac:dyDescent="0.3">
      <c r="A623" s="12" t="s">
        <v>708</v>
      </c>
      <c r="B623" s="12" t="s">
        <v>709</v>
      </c>
    </row>
    <row r="624" spans="1:9" hidden="1" x14ac:dyDescent="0.25">
      <c r="B624" t="s">
        <v>710</v>
      </c>
    </row>
    <row r="625" spans="1:7" hidden="1" x14ac:dyDescent="0.25">
      <c r="B625" t="s">
        <v>472</v>
      </c>
      <c r="C625" s="10"/>
      <c r="D625" s="314">
        <v>75889</v>
      </c>
      <c r="E625" s="52"/>
      <c r="F625" s="11"/>
    </row>
    <row r="626" spans="1:7" hidden="1" x14ac:dyDescent="0.25">
      <c r="B626" t="s">
        <v>473</v>
      </c>
      <c r="C626" s="10"/>
      <c r="D626" s="314">
        <v>55924</v>
      </c>
      <c r="E626" s="52"/>
      <c r="F626" s="11"/>
    </row>
    <row r="627" spans="1:7" hidden="1" x14ac:dyDescent="0.25">
      <c r="B627" t="s">
        <v>474</v>
      </c>
      <c r="C627" s="10"/>
      <c r="D627" s="314">
        <v>31959</v>
      </c>
      <c r="E627" s="52"/>
      <c r="F627" s="11"/>
    </row>
    <row r="628" spans="1:7" hidden="1" x14ac:dyDescent="0.25"/>
    <row r="629" spans="1:7" ht="13" hidden="1" x14ac:dyDescent="0.3">
      <c r="A629" s="12" t="s">
        <v>711</v>
      </c>
      <c r="B629" s="12" t="s">
        <v>712</v>
      </c>
    </row>
    <row r="630" spans="1:7" hidden="1" x14ac:dyDescent="0.25"/>
    <row r="631" spans="1:7" ht="13" hidden="1" x14ac:dyDescent="0.3">
      <c r="B631" t="s">
        <v>713</v>
      </c>
      <c r="F631" s="315" t="s">
        <v>476</v>
      </c>
    </row>
    <row r="632" spans="1:7" ht="13" hidden="1" x14ac:dyDescent="0.3">
      <c r="B632" t="s">
        <v>714</v>
      </c>
      <c r="D632" t="s">
        <v>715</v>
      </c>
      <c r="E632" s="613">
        <v>1287</v>
      </c>
      <c r="F632" s="319">
        <f>ROUND($E$632/2,2)</f>
        <v>643.5</v>
      </c>
    </row>
    <row r="633" spans="1:7" hidden="1" x14ac:dyDescent="0.25">
      <c r="B633" t="s">
        <v>716</v>
      </c>
      <c r="D633" t="s">
        <v>715</v>
      </c>
      <c r="F633" s="5"/>
    </row>
    <row r="634" spans="1:7" hidden="1" x14ac:dyDescent="0.25">
      <c r="B634" t="s">
        <v>717</v>
      </c>
      <c r="E634" s="613">
        <v>970</v>
      </c>
      <c r="F634" s="5"/>
    </row>
    <row r="635" spans="1:7" hidden="1" x14ac:dyDescent="0.25">
      <c r="B635" t="s">
        <v>718</v>
      </c>
      <c r="E635" s="613">
        <v>1932</v>
      </c>
      <c r="F635" s="5"/>
    </row>
    <row r="636" spans="1:7" hidden="1" x14ac:dyDescent="0.25">
      <c r="B636" t="s">
        <v>719</v>
      </c>
      <c r="E636" s="613">
        <v>2889</v>
      </c>
      <c r="F636" s="5"/>
    </row>
    <row r="637" spans="1:7" hidden="1" x14ac:dyDescent="0.25"/>
    <row r="638" spans="1:7" hidden="1" x14ac:dyDescent="0.25">
      <c r="A638">
        <v>4</v>
      </c>
      <c r="B638" t="s">
        <v>720</v>
      </c>
    </row>
    <row r="639" spans="1:7" hidden="1" x14ac:dyDescent="0.25">
      <c r="B639" t="s">
        <v>721</v>
      </c>
    </row>
    <row r="640" spans="1:7" hidden="1" x14ac:dyDescent="0.25">
      <c r="B640" t="s">
        <v>722</v>
      </c>
      <c r="G640" s="55" t="s">
        <v>723</v>
      </c>
    </row>
    <row r="641" spans="1:7" hidden="1" x14ac:dyDescent="0.25">
      <c r="E641" s="320">
        <v>36861</v>
      </c>
      <c r="F641" s="320">
        <v>37226</v>
      </c>
      <c r="G641" s="320">
        <v>37591</v>
      </c>
    </row>
    <row r="642" spans="1:7" hidden="1" x14ac:dyDescent="0.25">
      <c r="B642" t="s">
        <v>1044</v>
      </c>
      <c r="E642" s="60">
        <v>1.62</v>
      </c>
      <c r="F642" s="60">
        <v>1.7</v>
      </c>
      <c r="G642" s="321">
        <v>2</v>
      </c>
    </row>
    <row r="643" spans="1:7" hidden="1" x14ac:dyDescent="0.25">
      <c r="B643" t="s">
        <v>1042</v>
      </c>
      <c r="E643" s="60">
        <v>1.5</v>
      </c>
      <c r="F643" s="60">
        <v>1.6</v>
      </c>
      <c r="G643" s="321">
        <v>1.8</v>
      </c>
    </row>
    <row r="644" spans="1:7" hidden="1" x14ac:dyDescent="0.25">
      <c r="B644" t="s">
        <v>1043</v>
      </c>
      <c r="E644" s="60">
        <v>1.42</v>
      </c>
      <c r="F644" s="60">
        <v>1.42</v>
      </c>
      <c r="G644" s="321">
        <v>1.5</v>
      </c>
    </row>
    <row r="645" spans="1:7" hidden="1" x14ac:dyDescent="0.25">
      <c r="B645" t="s">
        <v>1040</v>
      </c>
      <c r="E645" s="60">
        <v>1.42</v>
      </c>
      <c r="F645" s="60">
        <v>1.42</v>
      </c>
      <c r="G645" s="322">
        <v>1.5</v>
      </c>
    </row>
    <row r="646" spans="1:7" hidden="1" x14ac:dyDescent="0.25">
      <c r="B646" t="s">
        <v>1041</v>
      </c>
      <c r="E646" s="60">
        <v>1.3</v>
      </c>
      <c r="F646" s="60">
        <v>1.3</v>
      </c>
      <c r="G646" s="321">
        <v>1.4</v>
      </c>
    </row>
    <row r="647" spans="1:7" hidden="1" x14ac:dyDescent="0.25">
      <c r="B647" t="s">
        <v>1039</v>
      </c>
      <c r="E647" s="60">
        <v>1.2</v>
      </c>
      <c r="F647" s="60">
        <v>1.2</v>
      </c>
      <c r="G647" s="321">
        <v>1.2</v>
      </c>
    </row>
    <row r="648" spans="1:7" hidden="1" x14ac:dyDescent="0.25"/>
    <row r="649" spans="1:7" hidden="1" x14ac:dyDescent="0.25">
      <c r="B649" s="5"/>
    </row>
    <row r="650" spans="1:7" ht="13" hidden="1" x14ac:dyDescent="0.3">
      <c r="D650" s="2"/>
    </row>
    <row r="651" spans="1:7" hidden="1" x14ac:dyDescent="0.25">
      <c r="A651" t="s">
        <v>724</v>
      </c>
    </row>
    <row r="652" spans="1:7" hidden="1" x14ac:dyDescent="0.25"/>
    <row r="653" spans="1:7" ht="13" hidden="1" x14ac:dyDescent="0.3">
      <c r="A653" s="12" t="s">
        <v>725</v>
      </c>
    </row>
    <row r="654" spans="1:7" ht="13" hidden="1" x14ac:dyDescent="0.3">
      <c r="A654" s="1" t="s">
        <v>378</v>
      </c>
    </row>
    <row r="655" spans="1:7" hidden="1" x14ac:dyDescent="0.25">
      <c r="C655" s="323"/>
      <c r="D655" s="11"/>
      <c r="E655" s="323"/>
      <c r="G655" s="6"/>
    </row>
    <row r="656" spans="1:7" hidden="1" x14ac:dyDescent="0.25">
      <c r="A656" s="53" t="s">
        <v>726</v>
      </c>
      <c r="D656" s="4" t="s">
        <v>727</v>
      </c>
      <c r="E656" s="4" t="s">
        <v>511</v>
      </c>
    </row>
    <row r="657" spans="1:8" hidden="1" x14ac:dyDescent="0.25">
      <c r="A657" s="154" t="s">
        <v>728</v>
      </c>
      <c r="B657" s="53"/>
      <c r="C657" s="153"/>
      <c r="D657" s="324">
        <v>2162</v>
      </c>
      <c r="G657" s="6">
        <f>$E$479</f>
        <v>39387</v>
      </c>
    </row>
    <row r="658" spans="1:8" hidden="1" x14ac:dyDescent="0.25">
      <c r="A658" s="154"/>
      <c r="B658" s="53"/>
      <c r="C658" s="153"/>
      <c r="D658" s="153"/>
      <c r="E658" s="325">
        <v>602</v>
      </c>
      <c r="G658" s="6">
        <f>$E$479</f>
        <v>39387</v>
      </c>
    </row>
    <row r="659" spans="1:8" ht="13" hidden="1" x14ac:dyDescent="0.3">
      <c r="A659" s="154" t="s">
        <v>729</v>
      </c>
      <c r="B659" s="53"/>
      <c r="D659" s="325">
        <v>527</v>
      </c>
      <c r="G659" s="326">
        <v>18629</v>
      </c>
    </row>
    <row r="660" spans="1:8" ht="13" hidden="1" x14ac:dyDescent="0.3">
      <c r="B660" s="53"/>
      <c r="C660" s="153"/>
      <c r="E660" s="325">
        <v>147</v>
      </c>
      <c r="G660" s="326">
        <v>18629</v>
      </c>
    </row>
    <row r="661" spans="1:8" ht="13" hidden="1" x14ac:dyDescent="0.3">
      <c r="A661" s="154" t="s">
        <v>730</v>
      </c>
      <c r="B661" s="53"/>
      <c r="C661" s="327"/>
      <c r="D661" s="325">
        <v>149</v>
      </c>
      <c r="G661" s="326">
        <v>18629</v>
      </c>
    </row>
    <row r="662" spans="1:8" ht="13" hidden="1" x14ac:dyDescent="0.3">
      <c r="A662" s="154"/>
      <c r="B662" s="53"/>
      <c r="C662" s="327"/>
      <c r="D662" s="153"/>
      <c r="E662" s="325">
        <v>38</v>
      </c>
      <c r="G662" s="326">
        <v>18629</v>
      </c>
    </row>
    <row r="663" spans="1:8" hidden="1" x14ac:dyDescent="0.25"/>
    <row r="664" spans="1:8" hidden="1" x14ac:dyDescent="0.25">
      <c r="B664" s="328"/>
      <c r="C664" s="328"/>
      <c r="D664" s="328"/>
      <c r="E664" s="328"/>
      <c r="F664" s="328"/>
      <c r="G664" s="328"/>
      <c r="H664" s="328"/>
    </row>
    <row r="665" spans="1:8" hidden="1" x14ac:dyDescent="0.25"/>
    <row r="666" spans="1:8" ht="13" hidden="1" x14ac:dyDescent="0.3">
      <c r="A666" s="1" t="s">
        <v>731</v>
      </c>
      <c r="E666" s="6">
        <v>18629</v>
      </c>
    </row>
    <row r="667" spans="1:8" hidden="1" x14ac:dyDescent="0.25">
      <c r="A667" s="4" t="s">
        <v>732</v>
      </c>
      <c r="B667" t="s">
        <v>733</v>
      </c>
    </row>
    <row r="668" spans="1:8" hidden="1" x14ac:dyDescent="0.25">
      <c r="B668" t="s">
        <v>734</v>
      </c>
      <c r="G668" s="329">
        <v>15</v>
      </c>
      <c r="H668" t="s">
        <v>735</v>
      </c>
    </row>
    <row r="669" spans="1:8" hidden="1" x14ac:dyDescent="0.25">
      <c r="B669" t="s">
        <v>736</v>
      </c>
    </row>
    <row r="670" spans="1:8" hidden="1" x14ac:dyDescent="0.25">
      <c r="B670" t="s">
        <v>737</v>
      </c>
    </row>
    <row r="671" spans="1:8" hidden="1" x14ac:dyDescent="0.25">
      <c r="B671" t="s">
        <v>738</v>
      </c>
    </row>
    <row r="672" spans="1:8" hidden="1" x14ac:dyDescent="0.25"/>
    <row r="673" spans="1:8" ht="39" hidden="1" customHeight="1" x14ac:dyDescent="0.25"/>
    <row r="674" spans="1:8" ht="13" hidden="1" x14ac:dyDescent="0.3">
      <c r="A674" s="1" t="s">
        <v>739</v>
      </c>
      <c r="F674" s="1" t="s">
        <v>740</v>
      </c>
      <c r="H674" s="330" t="s">
        <v>741</v>
      </c>
    </row>
    <row r="675" spans="1:8" hidden="1" x14ac:dyDescent="0.25"/>
    <row r="676" spans="1:8" ht="100" hidden="1" x14ac:dyDescent="0.25">
      <c r="A676" s="223" t="s">
        <v>742</v>
      </c>
      <c r="B676" s="223"/>
      <c r="C676" s="223"/>
      <c r="D676" s="223"/>
      <c r="E676" s="223"/>
      <c r="F676" s="223"/>
      <c r="G676" s="223"/>
      <c r="H676" s="223"/>
    </row>
    <row r="677" spans="1:8" hidden="1" x14ac:dyDescent="0.25">
      <c r="A677" s="48" t="s">
        <v>743</v>
      </c>
      <c r="D677" s="331">
        <v>38443</v>
      </c>
      <c r="E677" s="48" t="s">
        <v>744</v>
      </c>
    </row>
    <row r="678" spans="1:8" hidden="1" x14ac:dyDescent="0.25">
      <c r="D678" s="239"/>
    </row>
    <row r="679" spans="1:8" ht="12.75" hidden="1" customHeight="1" x14ac:dyDescent="0.3">
      <c r="A679" s="12" t="str">
        <f>CONCATENATE("AMENDMENT NO. ",RIGHT(H674,3))</f>
        <v>AMENDMENT NO.  92</v>
      </c>
    </row>
    <row r="680" spans="1:8" hidden="1" x14ac:dyDescent="0.25">
      <c r="A680">
        <v>1</v>
      </c>
      <c r="B680" t="s">
        <v>745</v>
      </c>
    </row>
    <row r="681" spans="1:8" hidden="1" x14ac:dyDescent="0.25">
      <c r="B681" t="s">
        <v>746</v>
      </c>
      <c r="G681" s="6">
        <f>$D$677</f>
        <v>38443</v>
      </c>
    </row>
    <row r="682" spans="1:8" ht="237.5" hidden="1" x14ac:dyDescent="0.25">
      <c r="A682" s="234">
        <v>2</v>
      </c>
      <c r="B682" s="223" t="s">
        <v>747</v>
      </c>
      <c r="C682" s="223"/>
      <c r="D682" s="223"/>
      <c r="E682" s="223"/>
      <c r="F682" s="223"/>
      <c r="G682" s="223"/>
    </row>
    <row r="683" spans="1:8" hidden="1" x14ac:dyDescent="0.25"/>
    <row r="684" spans="1:8" hidden="1" x14ac:dyDescent="0.25">
      <c r="A684" s="22" t="s">
        <v>748</v>
      </c>
      <c r="D684" t="str">
        <f>H674</f>
        <v>SDR 92</v>
      </c>
    </row>
    <row r="685" spans="1:8" hidden="1" x14ac:dyDescent="0.25">
      <c r="A685" s="22"/>
    </row>
    <row r="686" spans="1:8" ht="13" hidden="1" x14ac:dyDescent="0.3">
      <c r="A686" s="1" t="s">
        <v>749</v>
      </c>
    </row>
    <row r="687" spans="1:8" hidden="1" x14ac:dyDescent="0.25">
      <c r="A687">
        <v>2</v>
      </c>
      <c r="B687" t="s">
        <v>750</v>
      </c>
    </row>
    <row r="688" spans="1:8" hidden="1" x14ac:dyDescent="0.25">
      <c r="B688" t="s">
        <v>751</v>
      </c>
      <c r="G688" s="6">
        <f>$D$677</f>
        <v>38443</v>
      </c>
    </row>
    <row r="689" spans="1:6" hidden="1" x14ac:dyDescent="0.25">
      <c r="B689" s="332">
        <f>I489</f>
        <v>33041</v>
      </c>
      <c r="C689" t="s">
        <v>752</v>
      </c>
      <c r="E689" s="332">
        <f>I494</f>
        <v>46407</v>
      </c>
      <c r="F689" t="s">
        <v>753</v>
      </c>
    </row>
    <row r="690" spans="1:6" hidden="1" x14ac:dyDescent="0.25">
      <c r="B690" s="30"/>
      <c r="E690" s="30"/>
    </row>
    <row r="691" spans="1:6" hidden="1" x14ac:dyDescent="0.25">
      <c r="B691" t="s">
        <v>754</v>
      </c>
    </row>
    <row r="692" spans="1:6" hidden="1" x14ac:dyDescent="0.25">
      <c r="C692" t="s">
        <v>755</v>
      </c>
    </row>
    <row r="693" spans="1:6" hidden="1" x14ac:dyDescent="0.25">
      <c r="A693" s="18"/>
      <c r="B693" s="333">
        <f>I489</f>
        <v>33041</v>
      </c>
      <c r="C693" t="s">
        <v>756</v>
      </c>
    </row>
    <row r="694" spans="1:6" hidden="1" x14ac:dyDescent="0.25">
      <c r="A694" s="18"/>
      <c r="B694" s="333">
        <f t="shared" ref="B694:B700" si="4">I490</f>
        <v>35714</v>
      </c>
      <c r="C694" t="s">
        <v>757</v>
      </c>
    </row>
    <row r="695" spans="1:6" hidden="1" x14ac:dyDescent="0.25">
      <c r="A695" s="18"/>
      <c r="B695" s="333">
        <f t="shared" si="4"/>
        <v>38387</v>
      </c>
      <c r="C695" t="s">
        <v>758</v>
      </c>
    </row>
    <row r="696" spans="1:6" hidden="1" x14ac:dyDescent="0.25">
      <c r="A696" s="18"/>
      <c r="B696" s="333">
        <f t="shared" si="4"/>
        <v>41061</v>
      </c>
      <c r="C696" t="s">
        <v>759</v>
      </c>
    </row>
    <row r="697" spans="1:6" ht="13" hidden="1" x14ac:dyDescent="0.3">
      <c r="A697" s="334"/>
      <c r="B697" s="333">
        <f t="shared" si="4"/>
        <v>43734</v>
      </c>
      <c r="C697" t="s">
        <v>760</v>
      </c>
    </row>
    <row r="698" spans="1:6" ht="13" hidden="1" x14ac:dyDescent="0.3">
      <c r="A698" s="334"/>
      <c r="B698" s="333">
        <f t="shared" si="4"/>
        <v>46407</v>
      </c>
      <c r="C698" t="s">
        <v>761</v>
      </c>
    </row>
    <row r="699" spans="1:6" hidden="1" x14ac:dyDescent="0.25">
      <c r="A699" s="335"/>
      <c r="B699" s="333">
        <f t="shared" si="4"/>
        <v>49080</v>
      </c>
      <c r="C699" t="s">
        <v>762</v>
      </c>
    </row>
    <row r="700" spans="1:6" hidden="1" x14ac:dyDescent="0.25">
      <c r="A700" s="336"/>
      <c r="B700" s="333">
        <f t="shared" si="4"/>
        <v>51754</v>
      </c>
      <c r="C700" t="s">
        <v>763</v>
      </c>
    </row>
    <row r="701" spans="1:6" hidden="1" x14ac:dyDescent="0.25">
      <c r="B701" t="s">
        <v>764</v>
      </c>
    </row>
    <row r="702" spans="1:6" hidden="1" x14ac:dyDescent="0.25"/>
    <row r="703" spans="1:6" ht="13" hidden="1" x14ac:dyDescent="0.3">
      <c r="A703" s="12" t="s">
        <v>765</v>
      </c>
      <c r="E703" t="str">
        <f>H674</f>
        <v>SDR 92</v>
      </c>
      <c r="F703" t="s">
        <v>766</v>
      </c>
    </row>
    <row r="704" spans="1:6" hidden="1" x14ac:dyDescent="0.25"/>
    <row r="705" spans="1:7" hidden="1" x14ac:dyDescent="0.25">
      <c r="A705">
        <v>7</v>
      </c>
      <c r="B705" t="s">
        <v>767</v>
      </c>
    </row>
    <row r="706" spans="1:7" hidden="1" x14ac:dyDescent="0.25">
      <c r="B706" t="s">
        <v>768</v>
      </c>
    </row>
    <row r="707" spans="1:7" hidden="1" x14ac:dyDescent="0.25">
      <c r="B707" t="s">
        <v>769</v>
      </c>
      <c r="D707" s="6">
        <f>G688</f>
        <v>38443</v>
      </c>
      <c r="E707" t="s">
        <v>770</v>
      </c>
      <c r="G707" s="337">
        <v>76.98</v>
      </c>
    </row>
    <row r="708" spans="1:7" hidden="1" x14ac:dyDescent="0.25">
      <c r="G708" s="120"/>
    </row>
    <row r="709" spans="1:7" hidden="1" x14ac:dyDescent="0.25">
      <c r="A709">
        <v>8</v>
      </c>
      <c r="B709" t="s">
        <v>771</v>
      </c>
    </row>
    <row r="710" spans="1:7" hidden="1" x14ac:dyDescent="0.25">
      <c r="B710" t="s">
        <v>772</v>
      </c>
    </row>
    <row r="711" spans="1:7" hidden="1" x14ac:dyDescent="0.25">
      <c r="B711" t="s">
        <v>773</v>
      </c>
    </row>
    <row r="712" spans="1:7" hidden="1" x14ac:dyDescent="0.25">
      <c r="B712" s="338">
        <v>36.24</v>
      </c>
      <c r="C712" t="s">
        <v>774</v>
      </c>
      <c r="E712" s="338">
        <v>108.74</v>
      </c>
      <c r="F712" t="s">
        <v>775</v>
      </c>
    </row>
    <row r="713" spans="1:7" hidden="1" x14ac:dyDescent="0.25">
      <c r="B713" t="s">
        <v>776</v>
      </c>
      <c r="D713" s="51">
        <f>D707</f>
        <v>38443</v>
      </c>
    </row>
    <row r="714" spans="1:7" hidden="1" x14ac:dyDescent="0.25"/>
    <row r="715" spans="1:7" ht="13" hidden="1" x14ac:dyDescent="0.3">
      <c r="A715" s="12" t="s">
        <v>777</v>
      </c>
      <c r="E715" t="str">
        <f>E703</f>
        <v>SDR 92</v>
      </c>
      <c r="F715" t="s">
        <v>766</v>
      </c>
    </row>
    <row r="716" spans="1:7" hidden="1" x14ac:dyDescent="0.25">
      <c r="A716">
        <v>9</v>
      </c>
      <c r="B716" t="s">
        <v>778</v>
      </c>
    </row>
    <row r="717" spans="1:7" hidden="1" x14ac:dyDescent="0.25">
      <c r="B717" t="s">
        <v>779</v>
      </c>
    </row>
    <row r="718" spans="1:7" hidden="1" x14ac:dyDescent="0.25"/>
    <row r="719" spans="1:7" hidden="1" x14ac:dyDescent="0.25">
      <c r="A719" s="4" t="s">
        <v>780</v>
      </c>
      <c r="B719" t="s">
        <v>781</v>
      </c>
    </row>
    <row r="720" spans="1:7" hidden="1" x14ac:dyDescent="0.25">
      <c r="B720" t="s">
        <v>895</v>
      </c>
      <c r="C720" s="6">
        <f>D713</f>
        <v>38443</v>
      </c>
      <c r="D720" s="5" t="s">
        <v>782</v>
      </c>
      <c r="E720" s="339">
        <f>E712</f>
        <v>108.74</v>
      </c>
      <c r="F720" t="s">
        <v>783</v>
      </c>
    </row>
    <row r="721" spans="1:5" hidden="1" x14ac:dyDescent="0.25">
      <c r="C721" s="6"/>
      <c r="D721" s="5"/>
      <c r="E721" s="339"/>
    </row>
    <row r="722" spans="1:5" hidden="1" x14ac:dyDescent="0.25">
      <c r="A722" s="4" t="s">
        <v>784</v>
      </c>
      <c r="B722" t="s">
        <v>785</v>
      </c>
    </row>
    <row r="723" spans="1:5" hidden="1" x14ac:dyDescent="0.25">
      <c r="B723" t="s">
        <v>786</v>
      </c>
    </row>
    <row r="724" spans="1:5" hidden="1" x14ac:dyDescent="0.25"/>
  </sheetData>
  <mergeCells count="50">
    <mergeCell ref="C66:D66"/>
    <mergeCell ref="A66:B66"/>
    <mergeCell ref="B208:D208"/>
    <mergeCell ref="F379:J380"/>
    <mergeCell ref="B224:D224"/>
    <mergeCell ref="A235:E235"/>
    <mergeCell ref="G242:I242"/>
    <mergeCell ref="B204:D204"/>
    <mergeCell ref="F374:J376"/>
    <mergeCell ref="B86:B87"/>
    <mergeCell ref="B214:D214"/>
    <mergeCell ref="B201:D201"/>
    <mergeCell ref="D87:E87"/>
    <mergeCell ref="B218:D218"/>
    <mergeCell ref="B219:D219"/>
    <mergeCell ref="B222:D222"/>
    <mergeCell ref="B591:D591"/>
    <mergeCell ref="B569:D569"/>
    <mergeCell ref="B572:D572"/>
    <mergeCell ref="B562:D562"/>
    <mergeCell ref="C467:E469"/>
    <mergeCell ref="B588:D588"/>
    <mergeCell ref="B515:E515"/>
    <mergeCell ref="B586:D586"/>
    <mergeCell ref="B488:E488"/>
    <mergeCell ref="B582:D582"/>
    <mergeCell ref="B507:E507"/>
    <mergeCell ref="B9:B10"/>
    <mergeCell ref="B28:B29"/>
    <mergeCell ref="B206:D206"/>
    <mergeCell ref="B205:D205"/>
    <mergeCell ref="A324:G325"/>
    <mergeCell ref="B209:D209"/>
    <mergeCell ref="G287:G289"/>
    <mergeCell ref="B215:D215"/>
    <mergeCell ref="B216:D216"/>
    <mergeCell ref="B322:H323"/>
    <mergeCell ref="A270:G270"/>
    <mergeCell ref="A271:F271"/>
    <mergeCell ref="H287:H288"/>
    <mergeCell ref="A59:F61"/>
    <mergeCell ref="B192:D192"/>
    <mergeCell ref="B200:D200"/>
    <mergeCell ref="B202:D202"/>
    <mergeCell ref="B203:D203"/>
    <mergeCell ref="B207:D207"/>
    <mergeCell ref="B193:D193"/>
    <mergeCell ref="F372:J373"/>
    <mergeCell ref="A267:I267"/>
    <mergeCell ref="B335:C335"/>
  </mergeCells>
  <phoneticPr fontId="29" type="noConversion"/>
  <conditionalFormatting sqref="A659">
    <cfRule type="expression" dxfId="63" priority="93" stopIfTrue="1">
      <formula>AND((TODAY())&lt;($X$1+31),EXACT($R677,"//"))</formula>
    </cfRule>
  </conditionalFormatting>
  <conditionalFormatting sqref="A661 A657:A658 E658:E662 C657:D662">
    <cfRule type="expression" dxfId="62" priority="108" stopIfTrue="1">
      <formula>AND((TODAY())&lt;($X$1+31),EXACT($R673,"//"))</formula>
    </cfRule>
  </conditionalFormatting>
  <conditionalFormatting sqref="A662">
    <cfRule type="expression" dxfId="61" priority="112" stopIfTrue="1">
      <formula>AND((TODAY())&lt;($X$1+31),EXACT($R679,"//"))</formula>
    </cfRule>
  </conditionalFormatting>
  <conditionalFormatting sqref="G413:G415 B416:B427 C402:F403 B402:B414 I416:I428 H413:H425 I402:I414 I399:I400 B399:F400 G396:H397 G399:H408 H409:H411 G409">
    <cfRule type="expression" dxfId="60" priority="131" stopIfTrue="1">
      <formula>AND((TODAY())&lt;($X$1+31),EXACT(#REF!,"//"))</formula>
    </cfRule>
  </conditionalFormatting>
  <conditionalFormatting sqref="C417:F419 C414:F415">
    <cfRule type="expression" dxfId="59" priority="153" stopIfTrue="1">
      <formula>AND((TODAY())&lt;($X$1+31),EXACT(#REF!,"//"))</formula>
    </cfRule>
  </conditionalFormatting>
  <conditionalFormatting sqref="B391:B392">
    <cfRule type="expression" dxfId="58" priority="216" stopIfTrue="1">
      <formula>AND((TODAY())&lt;($X$1+31),EXACT($R429,"//"))</formula>
    </cfRule>
  </conditionalFormatting>
  <conditionalFormatting sqref="C421:F423">
    <cfRule type="expression" dxfId="57" priority="217" stopIfTrue="1">
      <formula>AND((TODAY())&lt;($X$1+31),EXACT($R429,"//"))</formula>
    </cfRule>
  </conditionalFormatting>
  <conditionalFormatting sqref="C405:F405">
    <cfRule type="expression" dxfId="56" priority="218" stopIfTrue="1">
      <formula>AND((TODAY())&lt;($X$1+31),EXACT(#REF!,"//"))</formula>
    </cfRule>
  </conditionalFormatting>
  <conditionalFormatting sqref="C406:F407">
    <cfRule type="expression" dxfId="55" priority="219" stopIfTrue="1">
      <formula>AND((TODAY())&lt;($X$1+31),EXACT($R429,"//"))</formula>
    </cfRule>
  </conditionalFormatting>
  <conditionalFormatting sqref="B401:F401 I401">
    <cfRule type="expression" dxfId="54" priority="220" stopIfTrue="1">
      <formula>AND((TODAY())&lt;($X$1+31),EXACT($R438,"//"))</formula>
    </cfRule>
  </conditionalFormatting>
  <conditionalFormatting sqref="C416:F416">
    <cfRule type="expression" dxfId="53" priority="222" stopIfTrue="1">
      <formula>AND((TODAY())&lt;($X$1+31),EXACT($R438,"//"))</formula>
    </cfRule>
  </conditionalFormatting>
  <conditionalFormatting sqref="G417:G419">
    <cfRule type="expression" dxfId="52" priority="223" stopIfTrue="1">
      <formula>AND((TODAY())&lt;($X$1+31),EXACT($R429,"//"))</formula>
    </cfRule>
  </conditionalFormatting>
  <conditionalFormatting sqref="G398:H398">
    <cfRule type="expression" dxfId="51" priority="224" stopIfTrue="1">
      <formula>AND((TODAY())&lt;($X$1+31),EXACT($R438,"//"))</formula>
    </cfRule>
  </conditionalFormatting>
  <conditionalFormatting sqref="H412">
    <cfRule type="expression" dxfId="50" priority="225" stopIfTrue="1">
      <formula>AND((TODAY())&lt;($X$1+31),EXACT($R439,"//"))</formula>
    </cfRule>
  </conditionalFormatting>
  <conditionalFormatting sqref="G412">
    <cfRule type="expression" dxfId="49" priority="226" stopIfTrue="1">
      <formula>AND((TODAY())&lt;($X$1+31),EXACT($R440,"//"))</formula>
    </cfRule>
  </conditionalFormatting>
  <conditionalFormatting sqref="B395:F398 I395:I398">
    <cfRule type="expression" dxfId="48" priority="227" stopIfTrue="1">
      <formula>AND((TODAY())&lt;($X$1+31),EXACT($R434,"//"))</formula>
    </cfRule>
  </conditionalFormatting>
  <conditionalFormatting sqref="C425:C427 D425:F428">
    <cfRule type="expression" dxfId="47" priority="229" stopIfTrue="1">
      <formula>AND((TODAY())&lt;($X$1+31),EXACT($R434,"//"))</formula>
    </cfRule>
  </conditionalFormatting>
  <conditionalFormatting sqref="I415 B415 C409:F413">
    <cfRule type="expression" dxfId="46" priority="231" stopIfTrue="1">
      <formula>AND((TODAY())&lt;($X$1+31),EXACT($R433,"//"))</formula>
    </cfRule>
  </conditionalFormatting>
  <conditionalFormatting sqref="G392:H395">
    <cfRule type="expression" dxfId="45" priority="234" stopIfTrue="1">
      <formula>AND((TODAY())&lt;($X$1+31),EXACT($R434,"//"))</formula>
    </cfRule>
  </conditionalFormatting>
  <conditionalFormatting sqref="G421:G424">
    <cfRule type="expression" dxfId="44" priority="235" stopIfTrue="1">
      <formula>AND((TODAY())&lt;($X$1+31),EXACT($R434,"//"))</formula>
    </cfRule>
  </conditionalFormatting>
  <conditionalFormatting sqref="G410:G411">
    <cfRule type="expression" dxfId="43" priority="236" stopIfTrue="1">
      <formula>AND((TODAY())&lt;($X$1+31),EXACT($R439,"//"))</formula>
    </cfRule>
  </conditionalFormatting>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37"/>
  <sheetViews>
    <sheetView tabSelected="1" zoomScaleNormal="100" workbookViewId="0">
      <selection activeCell="H2" sqref="H2"/>
    </sheetView>
  </sheetViews>
  <sheetFormatPr defaultRowHeight="12.5" x14ac:dyDescent="0.25"/>
  <cols>
    <col min="1" max="1" width="43" customWidth="1"/>
    <col min="2" max="2" width="11" customWidth="1"/>
    <col min="3" max="3" width="10.1796875" customWidth="1"/>
    <col min="4" max="4" width="7" customWidth="1"/>
    <col min="5" max="5" width="7.81640625" bestFit="1" customWidth="1"/>
    <col min="6" max="6" width="6.1796875" customWidth="1"/>
    <col min="7" max="7" width="7.26953125" customWidth="1"/>
    <col min="8" max="8" width="7" bestFit="1" customWidth="1"/>
    <col min="9" max="9" width="7.1796875" bestFit="1" customWidth="1"/>
    <col min="10" max="10" width="6.453125" customWidth="1"/>
    <col min="11" max="12" width="6.1796875" customWidth="1"/>
    <col min="13" max="13" width="8.26953125" customWidth="1"/>
  </cols>
  <sheetData>
    <row r="1" spans="1:16" ht="13" x14ac:dyDescent="0.3">
      <c r="A1" s="163" t="s">
        <v>243</v>
      </c>
      <c r="B1" s="163"/>
      <c r="C1" s="253">
        <f>'MD Rates'!B1</f>
        <v>44287</v>
      </c>
      <c r="D1" s="163" t="s">
        <v>275</v>
      </c>
      <c r="E1" s="164"/>
      <c r="F1" s="164"/>
      <c r="G1" s="164"/>
      <c r="H1" s="164"/>
      <c r="I1" s="164"/>
      <c r="J1" s="164"/>
      <c r="K1" s="164"/>
      <c r="L1" s="164"/>
      <c r="M1" s="164"/>
      <c r="N1" s="164"/>
      <c r="O1" s="164"/>
      <c r="P1" s="164"/>
    </row>
    <row r="2" spans="1:16" ht="26" x14ac:dyDescent="0.3">
      <c r="A2" s="163" t="str">
        <f>'MD Rates'!A1</f>
        <v xml:space="preserve">Pay Letter M&amp;D(W) 4/2021 </v>
      </c>
      <c r="B2" s="165"/>
      <c r="C2" s="163" t="s">
        <v>325</v>
      </c>
      <c r="D2" s="163" t="s">
        <v>325</v>
      </c>
      <c r="E2" s="163" t="s">
        <v>325</v>
      </c>
      <c r="F2" s="163" t="s">
        <v>325</v>
      </c>
      <c r="G2" s="163" t="s">
        <v>325</v>
      </c>
      <c r="H2" s="163" t="s">
        <v>325</v>
      </c>
      <c r="I2" s="163" t="s">
        <v>325</v>
      </c>
      <c r="J2" s="163" t="s">
        <v>325</v>
      </c>
      <c r="K2" s="163" t="s">
        <v>325</v>
      </c>
      <c r="L2" s="163" t="s">
        <v>325</v>
      </c>
      <c r="M2" s="163" t="s">
        <v>325</v>
      </c>
      <c r="N2" s="571" t="s">
        <v>267</v>
      </c>
      <c r="O2" s="571" t="s">
        <v>264</v>
      </c>
    </row>
    <row r="3" spans="1:16" ht="13.5" thickBot="1" x14ac:dyDescent="0.35">
      <c r="A3" s="433"/>
      <c r="B3" s="184"/>
      <c r="C3" s="472"/>
      <c r="D3" s="469"/>
      <c r="E3" s="469"/>
      <c r="F3" s="469"/>
      <c r="G3" s="469"/>
      <c r="H3" s="469"/>
      <c r="I3" s="469"/>
      <c r="J3" s="469"/>
      <c r="K3" s="176"/>
      <c r="L3" s="176"/>
      <c r="M3" s="176"/>
      <c r="N3" s="572"/>
      <c r="O3" s="572"/>
    </row>
    <row r="4" spans="1:16" ht="13.5" thickBot="1" x14ac:dyDescent="0.35">
      <c r="A4" s="179"/>
      <c r="B4" s="431" t="s">
        <v>244</v>
      </c>
      <c r="C4" s="465">
        <v>1</v>
      </c>
      <c r="D4" s="465">
        <v>2</v>
      </c>
      <c r="E4" s="465">
        <v>3</v>
      </c>
      <c r="F4" s="465">
        <v>4</v>
      </c>
      <c r="G4" s="465">
        <v>5</v>
      </c>
      <c r="H4" s="465">
        <v>6</v>
      </c>
      <c r="I4" s="465">
        <v>7</v>
      </c>
      <c r="J4" s="465">
        <v>8</v>
      </c>
      <c r="K4" s="176"/>
      <c r="L4" s="176"/>
      <c r="M4" s="176"/>
      <c r="N4" s="572"/>
      <c r="O4" s="572"/>
    </row>
    <row r="5" spans="1:16" ht="13.5" thickBot="1" x14ac:dyDescent="0.35">
      <c r="A5" s="767"/>
      <c r="B5" s="766" t="s">
        <v>245</v>
      </c>
      <c r="C5" s="783">
        <v>180</v>
      </c>
      <c r="D5" s="783">
        <v>250</v>
      </c>
      <c r="E5" s="783">
        <v>310</v>
      </c>
      <c r="F5" s="783">
        <v>350</v>
      </c>
      <c r="G5" s="783">
        <v>420</v>
      </c>
      <c r="H5" s="783">
        <v>460</v>
      </c>
      <c r="I5" s="783">
        <v>510</v>
      </c>
      <c r="J5" s="783">
        <v>550</v>
      </c>
      <c r="K5" s="173"/>
      <c r="L5" s="173"/>
      <c r="M5" s="173"/>
      <c r="N5" s="573"/>
      <c r="O5" s="572"/>
    </row>
    <row r="6" spans="1:16" ht="13.5" thickBot="1" x14ac:dyDescent="0.35">
      <c r="A6" s="768" t="s">
        <v>1290</v>
      </c>
      <c r="B6" s="427" t="s">
        <v>257</v>
      </c>
      <c r="C6" s="784">
        <f>'Pay scale M'!D34</f>
        <v>43626</v>
      </c>
      <c r="D6" s="784">
        <f>'Pay scale M'!D45</f>
        <v>48248</v>
      </c>
      <c r="E6" s="784">
        <f>'Pay scale M'!D56</f>
        <v>52866</v>
      </c>
      <c r="F6" s="784">
        <f>'Pay scale M'!D64</f>
        <v>57488</v>
      </c>
      <c r="G6" s="784">
        <f>'Pay scale M'!D80</f>
        <v>62108</v>
      </c>
      <c r="H6" s="784">
        <f>'Pay scale M'!D89</f>
        <v>66729</v>
      </c>
      <c r="I6" s="784">
        <f>'Pay scale M'!D103</f>
        <v>72829</v>
      </c>
      <c r="J6" s="784">
        <f>'Pay scale M'!D118</f>
        <v>78117</v>
      </c>
      <c r="K6" s="176"/>
      <c r="L6" s="176"/>
      <c r="M6" s="176"/>
      <c r="N6" s="575"/>
      <c r="O6" s="572">
        <v>11</v>
      </c>
    </row>
    <row r="7" spans="1:16" ht="13.5" thickBot="1" x14ac:dyDescent="0.35">
      <c r="A7" s="179"/>
      <c r="B7" s="184"/>
      <c r="C7" s="472"/>
      <c r="D7" s="472"/>
      <c r="E7" s="472"/>
      <c r="F7" s="472"/>
      <c r="G7" s="472"/>
      <c r="H7" s="472"/>
      <c r="I7" s="472"/>
      <c r="J7" s="472"/>
      <c r="K7" s="176"/>
      <c r="L7" s="176"/>
      <c r="M7" s="176"/>
      <c r="N7" s="575"/>
      <c r="O7" s="572"/>
    </row>
    <row r="8" spans="1:16" ht="13.5" thickBot="1" x14ac:dyDescent="0.35">
      <c r="A8" s="179"/>
      <c r="B8" s="431" t="s">
        <v>244</v>
      </c>
      <c r="C8" s="465">
        <v>1</v>
      </c>
      <c r="D8" s="465">
        <v>2</v>
      </c>
      <c r="E8" s="465">
        <v>3</v>
      </c>
      <c r="F8" s="465">
        <v>4</v>
      </c>
      <c r="G8" s="465">
        <v>5</v>
      </c>
      <c r="H8" s="465">
        <v>6</v>
      </c>
      <c r="I8" s="466" t="s">
        <v>325</v>
      </c>
      <c r="J8" s="466" t="s">
        <v>325</v>
      </c>
      <c r="K8" s="176"/>
      <c r="L8" s="176"/>
      <c r="M8" s="176"/>
      <c r="N8" s="575"/>
      <c r="O8" s="572"/>
    </row>
    <row r="9" spans="1:16" ht="13.5" thickBot="1" x14ac:dyDescent="0.35">
      <c r="A9" s="767"/>
      <c r="B9" s="416" t="s">
        <v>245</v>
      </c>
      <c r="C9" s="470">
        <v>570</v>
      </c>
      <c r="D9" s="470">
        <v>590</v>
      </c>
      <c r="E9" s="470">
        <v>610</v>
      </c>
      <c r="F9" s="470">
        <v>630</v>
      </c>
      <c r="G9" s="470">
        <v>635</v>
      </c>
      <c r="H9" s="470">
        <v>652</v>
      </c>
      <c r="I9" s="471"/>
      <c r="J9" s="471"/>
      <c r="K9" s="173"/>
      <c r="L9" s="173"/>
      <c r="M9" s="173"/>
      <c r="N9" s="573"/>
      <c r="O9" s="572"/>
    </row>
    <row r="10" spans="1:16" ht="13.5" thickBot="1" x14ac:dyDescent="0.35">
      <c r="A10" s="768" t="s">
        <v>1291</v>
      </c>
      <c r="B10" s="428" t="s">
        <v>257</v>
      </c>
      <c r="C10" s="473">
        <f>'Pay scale M'!D122</f>
        <v>80312</v>
      </c>
      <c r="D10" s="866">
        <f>'Pay scale M'!D128</f>
        <v>83175</v>
      </c>
      <c r="E10" s="866">
        <f>'Pay scale M'!D132</f>
        <v>86037</v>
      </c>
      <c r="F10" s="866">
        <f>'Pay scale M'!D139</f>
        <v>88900</v>
      </c>
      <c r="G10" s="866">
        <f>'Pay scale M'!D140</f>
        <v>91763</v>
      </c>
      <c r="H10" s="866">
        <f>'Pay scale M'!D149</f>
        <v>94630</v>
      </c>
      <c r="I10" s="469"/>
      <c r="J10" s="469"/>
      <c r="K10" s="176"/>
      <c r="L10" s="176"/>
      <c r="M10" s="176"/>
      <c r="N10" s="575"/>
      <c r="O10" s="572">
        <v>11</v>
      </c>
    </row>
    <row r="11" spans="1:16" ht="13.5" thickBot="1" x14ac:dyDescent="0.35">
      <c r="A11" s="180"/>
      <c r="B11" s="184"/>
      <c r="C11" s="472"/>
      <c r="D11" s="472"/>
      <c r="E11" s="472"/>
      <c r="F11" s="472"/>
      <c r="G11" s="472"/>
      <c r="H11" s="472"/>
      <c r="I11" s="469"/>
      <c r="J11" s="469"/>
      <c r="K11" s="176"/>
      <c r="L11" s="176"/>
      <c r="M11" s="176"/>
      <c r="N11" s="575"/>
      <c r="O11" s="572"/>
    </row>
    <row r="12" spans="1:16" ht="13.5" thickBot="1" x14ac:dyDescent="0.35">
      <c r="A12" s="180"/>
      <c r="B12" s="428" t="s">
        <v>244</v>
      </c>
      <c r="C12" s="473">
        <v>1</v>
      </c>
      <c r="D12" s="472"/>
      <c r="E12" s="472"/>
      <c r="F12" s="472"/>
      <c r="G12" s="472"/>
      <c r="H12" s="472"/>
      <c r="I12" s="469"/>
      <c r="J12" s="469"/>
      <c r="K12" s="176"/>
      <c r="L12" s="176"/>
      <c r="M12" s="176"/>
      <c r="N12" s="575"/>
      <c r="O12" s="572"/>
    </row>
    <row r="13" spans="1:16" ht="13.5" thickBot="1" x14ac:dyDescent="0.35">
      <c r="A13" s="767"/>
      <c r="B13" s="416" t="s">
        <v>245</v>
      </c>
      <c r="C13" s="467">
        <v>390</v>
      </c>
      <c r="D13" s="441"/>
      <c r="E13" s="441"/>
      <c r="F13" s="441"/>
      <c r="G13" s="441"/>
      <c r="H13" s="441"/>
      <c r="I13" s="441"/>
      <c r="J13" s="441"/>
      <c r="K13" s="173"/>
      <c r="L13" s="173"/>
      <c r="M13" s="173"/>
      <c r="N13" s="573"/>
      <c r="O13" s="572"/>
    </row>
    <row r="14" spans="1:16" ht="13.5" thickBot="1" x14ac:dyDescent="0.35">
      <c r="A14" s="768" t="s">
        <v>1292</v>
      </c>
      <c r="B14" s="428" t="s">
        <v>257</v>
      </c>
      <c r="C14" s="859">
        <f>'Pay scale M'!D71</f>
        <v>58929.71</v>
      </c>
      <c r="D14" s="475"/>
      <c r="E14" s="475"/>
      <c r="F14" s="475"/>
      <c r="G14" s="475"/>
      <c r="H14" s="475"/>
      <c r="I14" s="475"/>
      <c r="J14" s="475"/>
      <c r="K14" s="176"/>
      <c r="L14" s="176"/>
      <c r="M14" s="176"/>
      <c r="N14" s="575"/>
      <c r="O14" s="572">
        <v>11</v>
      </c>
    </row>
    <row r="15" spans="1:16" ht="13.5" thickBot="1" x14ac:dyDescent="0.35">
      <c r="A15" s="180"/>
      <c r="B15" s="184"/>
      <c r="C15" s="476"/>
      <c r="D15" s="475"/>
      <c r="E15" s="475"/>
      <c r="F15" s="475"/>
      <c r="G15" s="475"/>
      <c r="H15" s="475"/>
      <c r="I15" s="475"/>
      <c r="J15" s="475"/>
      <c r="K15" s="176"/>
      <c r="L15" s="176"/>
      <c r="M15" s="176"/>
      <c r="N15" s="575"/>
      <c r="O15" s="572"/>
    </row>
    <row r="16" spans="1:16" ht="13.5" thickBot="1" x14ac:dyDescent="0.35">
      <c r="A16" s="180"/>
      <c r="B16" s="431" t="s">
        <v>244</v>
      </c>
      <c r="C16" s="465">
        <v>1</v>
      </c>
      <c r="D16" s="465">
        <v>2</v>
      </c>
      <c r="E16" s="465">
        <v>3</v>
      </c>
      <c r="F16" s="465">
        <v>4</v>
      </c>
      <c r="G16" s="465">
        <v>5</v>
      </c>
      <c r="H16" s="465">
        <v>6</v>
      </c>
      <c r="I16" s="465">
        <v>7</v>
      </c>
      <c r="J16" s="465">
        <v>8</v>
      </c>
      <c r="K16" s="176"/>
      <c r="L16" s="176"/>
      <c r="M16" s="176"/>
      <c r="N16" s="575"/>
      <c r="O16" s="572"/>
    </row>
    <row r="17" spans="1:17" ht="13" x14ac:dyDescent="0.3">
      <c r="A17" s="434"/>
      <c r="B17" s="416" t="s">
        <v>245</v>
      </c>
      <c r="C17" s="467">
        <v>660</v>
      </c>
      <c r="D17" s="467">
        <v>670</v>
      </c>
      <c r="E17" s="467">
        <v>680</v>
      </c>
      <c r="F17" s="467">
        <v>690</v>
      </c>
      <c r="G17" s="467">
        <v>700</v>
      </c>
      <c r="H17" s="467">
        <v>710</v>
      </c>
      <c r="I17" s="467">
        <v>720</v>
      </c>
      <c r="J17" s="467">
        <v>730</v>
      </c>
      <c r="K17" s="173"/>
      <c r="L17" s="173"/>
      <c r="M17" s="173"/>
      <c r="N17" s="573"/>
      <c r="O17" s="572"/>
    </row>
    <row r="18" spans="1:17" ht="13.5" thickBot="1" x14ac:dyDescent="0.35">
      <c r="A18" s="435" t="s">
        <v>1293</v>
      </c>
      <c r="B18" s="427" t="s">
        <v>257</v>
      </c>
      <c r="C18" s="468">
        <f>'Pay scale M'!D150</f>
        <v>89710</v>
      </c>
      <c r="D18" s="468">
        <f>'Pay scale M'!D154</f>
        <v>93044</v>
      </c>
      <c r="E18" s="468">
        <f>'Pay scale M'!D157</f>
        <v>96378</v>
      </c>
      <c r="F18" s="468">
        <f>'Pay scale M'!D158</f>
        <v>99712</v>
      </c>
      <c r="G18" s="468">
        <f>'Pay scale M'!D159</f>
        <v>103046</v>
      </c>
      <c r="H18" s="468">
        <f>'Pay scale M'!D160</f>
        <v>106380</v>
      </c>
      <c r="I18" s="468">
        <f>'Pay scale M'!D161</f>
        <v>109714</v>
      </c>
      <c r="J18" s="468">
        <f>'Pay scale M'!D162</f>
        <v>113048</v>
      </c>
      <c r="K18" s="1094" t="s">
        <v>1406</v>
      </c>
      <c r="L18" s="176"/>
      <c r="M18" s="176"/>
      <c r="N18" s="575"/>
      <c r="O18" s="572">
        <v>11</v>
      </c>
    </row>
    <row r="19" spans="1:17" ht="13.5" thickBot="1" x14ac:dyDescent="0.35">
      <c r="A19" s="180"/>
      <c r="B19" s="184"/>
      <c r="C19" s="472"/>
      <c r="D19" s="472"/>
      <c r="E19" s="472"/>
      <c r="F19" s="472"/>
      <c r="G19" s="472"/>
      <c r="H19" s="472"/>
      <c r="I19" s="472"/>
      <c r="J19" s="472"/>
      <c r="K19" s="176"/>
      <c r="L19" s="176"/>
      <c r="M19" s="176"/>
      <c r="N19" s="575"/>
      <c r="O19" s="572"/>
    </row>
    <row r="20" spans="1:17" ht="13.5" thickBot="1" x14ac:dyDescent="0.35">
      <c r="A20" s="180"/>
      <c r="B20" s="428" t="s">
        <v>244</v>
      </c>
      <c r="C20" s="473">
        <v>1</v>
      </c>
      <c r="D20" s="472"/>
      <c r="E20" s="472"/>
      <c r="F20" s="472"/>
      <c r="G20" s="472"/>
      <c r="H20" s="472"/>
      <c r="I20" s="472"/>
      <c r="J20" s="472"/>
      <c r="K20" s="176"/>
      <c r="L20" s="176"/>
      <c r="M20" s="176"/>
      <c r="N20" s="575"/>
      <c r="O20" s="572"/>
    </row>
    <row r="21" spans="1:17" ht="13" x14ac:dyDescent="0.3">
      <c r="A21" s="434"/>
      <c r="B21" s="416" t="s">
        <v>245</v>
      </c>
      <c r="C21" s="470">
        <v>530</v>
      </c>
      <c r="D21" s="471"/>
      <c r="E21" s="471"/>
      <c r="F21" s="471"/>
      <c r="G21" s="471"/>
      <c r="H21" s="471"/>
      <c r="I21" s="471"/>
      <c r="J21" s="471"/>
      <c r="K21" s="173"/>
      <c r="L21" s="173"/>
      <c r="M21" s="173"/>
      <c r="N21" s="573"/>
      <c r="O21" s="572"/>
    </row>
    <row r="22" spans="1:17" ht="13.5" thickBot="1" x14ac:dyDescent="0.35">
      <c r="A22" s="435" t="s">
        <v>1294</v>
      </c>
      <c r="B22" s="427" t="s">
        <v>257</v>
      </c>
      <c r="C22" s="468">
        <f>'Pay scale M'!D109</f>
        <v>56040</v>
      </c>
      <c r="D22" s="1094" t="s">
        <v>1406</v>
      </c>
      <c r="E22" s="469"/>
      <c r="F22" s="469"/>
      <c r="G22" s="469"/>
      <c r="H22" s="469"/>
      <c r="I22" s="469"/>
      <c r="J22" s="469"/>
      <c r="K22" s="176"/>
      <c r="L22" s="176"/>
      <c r="M22" s="176"/>
      <c r="N22" s="575"/>
      <c r="O22" s="572">
        <v>11</v>
      </c>
    </row>
    <row r="23" spans="1:17" ht="13.5" thickBot="1" x14ac:dyDescent="0.35">
      <c r="A23" s="436" t="s">
        <v>258</v>
      </c>
      <c r="B23" s="437">
        <v>37712</v>
      </c>
      <c r="C23" s="477"/>
      <c r="D23" s="475"/>
      <c r="E23" s="475"/>
      <c r="F23" s="475"/>
      <c r="G23" s="475"/>
      <c r="H23" s="475"/>
      <c r="I23" s="475"/>
      <c r="J23" s="475"/>
      <c r="K23" s="176"/>
      <c r="L23" s="176"/>
      <c r="M23" s="176"/>
      <c r="N23" s="575"/>
      <c r="O23" s="572"/>
    </row>
    <row r="24" spans="1:17" ht="13.5" thickBot="1" x14ac:dyDescent="0.35">
      <c r="A24" s="180"/>
      <c r="B24" s="438"/>
      <c r="C24" s="478"/>
      <c r="D24" s="475"/>
      <c r="E24" s="475"/>
      <c r="F24" s="475"/>
      <c r="G24" s="475"/>
      <c r="H24" s="475"/>
      <c r="I24" s="475"/>
      <c r="J24" s="475"/>
      <c r="K24" s="176"/>
      <c r="L24" s="176"/>
      <c r="M24" s="176"/>
      <c r="N24" s="575"/>
      <c r="O24" s="572"/>
    </row>
    <row r="25" spans="1:17" ht="13.5" thickBot="1" x14ac:dyDescent="0.35">
      <c r="A25" s="180"/>
      <c r="B25" s="428" t="s">
        <v>244</v>
      </c>
      <c r="C25" s="473">
        <v>1</v>
      </c>
      <c r="D25" s="475"/>
      <c r="E25" s="475"/>
      <c r="F25" s="475"/>
      <c r="G25" s="475"/>
      <c r="H25" s="475"/>
      <c r="I25" s="475"/>
      <c r="J25" s="475"/>
      <c r="K25" s="176"/>
      <c r="L25" s="176"/>
      <c r="M25" s="176"/>
      <c r="N25" s="575"/>
      <c r="O25" s="572"/>
    </row>
    <row r="26" spans="1:17" ht="13" x14ac:dyDescent="0.3">
      <c r="A26" s="434"/>
      <c r="B26" s="416" t="s">
        <v>245</v>
      </c>
      <c r="C26" s="467">
        <v>390</v>
      </c>
      <c r="D26" s="441"/>
      <c r="E26" s="441"/>
      <c r="F26" s="441"/>
      <c r="G26" s="441"/>
      <c r="H26" s="441"/>
      <c r="I26" s="441"/>
      <c r="J26" s="441"/>
      <c r="K26" s="173"/>
      <c r="L26" s="173"/>
      <c r="M26" s="173"/>
      <c r="N26" s="573"/>
      <c r="O26" s="572"/>
    </row>
    <row r="27" spans="1:17" ht="13.5" thickBot="1" x14ac:dyDescent="0.35">
      <c r="A27" s="435" t="s">
        <v>1295</v>
      </c>
      <c r="B27" s="427" t="s">
        <v>257</v>
      </c>
      <c r="C27" s="474">
        <f>'Pay scale M'!D71</f>
        <v>58929.71</v>
      </c>
      <c r="D27" s="475"/>
      <c r="E27" s="475"/>
      <c r="F27" s="475"/>
      <c r="G27" s="475"/>
      <c r="H27" s="475"/>
      <c r="I27" s="475"/>
      <c r="J27" s="475"/>
      <c r="K27" s="176"/>
      <c r="L27" s="176"/>
      <c r="M27" s="176"/>
      <c r="N27" s="575"/>
      <c r="O27" s="572">
        <v>11</v>
      </c>
    </row>
    <row r="28" spans="1:17" ht="13.5" thickBot="1" x14ac:dyDescent="0.35">
      <c r="A28" s="180"/>
      <c r="B28" s="184"/>
      <c r="C28" s="476"/>
      <c r="D28" s="475"/>
      <c r="E28" s="475"/>
      <c r="F28" s="475"/>
      <c r="G28" s="475"/>
      <c r="H28" s="475"/>
      <c r="I28" s="475"/>
      <c r="J28" s="475"/>
      <c r="K28" s="176"/>
      <c r="L28" s="176"/>
      <c r="M28" s="176"/>
      <c r="N28" s="575"/>
      <c r="O28" s="572"/>
    </row>
    <row r="29" spans="1:17" ht="13.5" thickBot="1" x14ac:dyDescent="0.35">
      <c r="A29" s="180"/>
      <c r="B29" s="431" t="s">
        <v>244</v>
      </c>
      <c r="C29" s="465">
        <v>1</v>
      </c>
      <c r="D29" s="465">
        <v>2</v>
      </c>
      <c r="E29" s="465">
        <v>3</v>
      </c>
      <c r="F29" s="465">
        <v>4</v>
      </c>
      <c r="G29" s="465">
        <v>5</v>
      </c>
      <c r="H29" s="475"/>
      <c r="I29" s="475"/>
      <c r="J29" s="475"/>
      <c r="K29" s="176"/>
      <c r="L29" s="176"/>
      <c r="M29" s="176"/>
      <c r="N29" s="575"/>
      <c r="O29" s="572"/>
    </row>
    <row r="30" spans="1:17" ht="13.5" thickBot="1" x14ac:dyDescent="0.35">
      <c r="A30" s="865" t="s">
        <v>325</v>
      </c>
      <c r="B30" s="416" t="s">
        <v>245</v>
      </c>
      <c r="C30" s="467">
        <v>500</v>
      </c>
      <c r="D30" s="467">
        <v>560</v>
      </c>
      <c r="E30" s="467">
        <v>580</v>
      </c>
      <c r="F30" s="467">
        <v>620</v>
      </c>
      <c r="G30" s="467">
        <v>640</v>
      </c>
      <c r="H30" s="479"/>
      <c r="I30" s="479"/>
      <c r="J30" s="479"/>
      <c r="K30" s="173"/>
      <c r="L30" s="173"/>
      <c r="M30" s="173"/>
      <c r="N30" s="573"/>
      <c r="O30" s="572"/>
    </row>
    <row r="31" spans="1:17" ht="13.5" thickBot="1" x14ac:dyDescent="0.35">
      <c r="A31" s="768" t="s">
        <v>1296</v>
      </c>
      <c r="B31" s="428" t="s">
        <v>257</v>
      </c>
      <c r="C31" s="866">
        <f>'Pay scale M'!D102</f>
        <v>66634</v>
      </c>
      <c r="D31" s="866">
        <f>'Pay scale M'!D119</f>
        <v>71401</v>
      </c>
      <c r="E31" s="866">
        <f>'Pay scale M'!D124</f>
        <v>76171</v>
      </c>
      <c r="F31" s="866">
        <f>'Pay scale M'!D135</f>
        <v>80939</v>
      </c>
      <c r="G31" s="866">
        <f>'Pay scale M'!D141</f>
        <v>86376</v>
      </c>
      <c r="H31" s="1094" t="s">
        <v>1406</v>
      </c>
      <c r="I31" s="480"/>
      <c r="J31" s="480"/>
      <c r="K31" s="176"/>
      <c r="L31" s="176"/>
      <c r="M31" s="176"/>
      <c r="N31" s="575"/>
      <c r="O31" s="572">
        <v>11</v>
      </c>
    </row>
    <row r="32" spans="1:17" ht="13" thickBot="1" x14ac:dyDescent="0.3">
      <c r="A32" s="1220" t="s">
        <v>269</v>
      </c>
      <c r="B32" s="1142"/>
      <c r="C32" s="1142"/>
      <c r="D32" s="1142"/>
      <c r="E32" s="1142"/>
      <c r="F32" s="1142"/>
      <c r="G32" s="1142"/>
      <c r="H32" s="1142"/>
      <c r="I32" s="1142"/>
      <c r="J32" s="1142"/>
      <c r="K32" s="1142"/>
      <c r="L32" s="1142"/>
      <c r="M32" s="1143"/>
      <c r="N32" s="577"/>
      <c r="O32" s="573"/>
      <c r="P32" s="173"/>
      <c r="Q32" s="176"/>
    </row>
    <row r="33" spans="1:17" ht="13" x14ac:dyDescent="0.3">
      <c r="A33" s="440"/>
      <c r="B33" s="328"/>
      <c r="C33" s="328"/>
      <c r="D33" s="328"/>
      <c r="E33" s="328"/>
      <c r="F33" s="328"/>
      <c r="G33" s="328"/>
      <c r="H33" s="328"/>
      <c r="I33" s="328"/>
      <c r="J33" s="328"/>
      <c r="K33" s="328"/>
      <c r="L33" s="328"/>
      <c r="M33" s="328"/>
      <c r="N33" s="578"/>
      <c r="O33" s="573"/>
      <c r="P33" s="173"/>
      <c r="Q33" s="176"/>
    </row>
    <row r="34" spans="1:17" ht="13.5" thickBot="1" x14ac:dyDescent="0.35">
      <c r="A34" s="384"/>
      <c r="B34" s="180"/>
      <c r="C34" s="218"/>
      <c r="D34" s="218"/>
      <c r="E34" s="218"/>
      <c r="F34" s="218"/>
      <c r="G34" s="218"/>
      <c r="H34" s="217"/>
      <c r="I34" s="217"/>
      <c r="J34" s="217"/>
      <c r="K34" s="177"/>
      <c r="L34" s="173"/>
      <c r="M34" s="173"/>
      <c r="N34" s="572"/>
      <c r="O34" s="572"/>
    </row>
    <row r="35" spans="1:17" ht="13.5" thickBot="1" x14ac:dyDescent="0.35">
      <c r="A35" s="384"/>
      <c r="B35" s="431" t="s">
        <v>244</v>
      </c>
      <c r="C35" s="462">
        <v>1</v>
      </c>
      <c r="D35" s="218"/>
      <c r="E35" s="218"/>
      <c r="F35" s="218"/>
      <c r="G35" s="218"/>
      <c r="H35" s="217"/>
      <c r="I35" s="217"/>
      <c r="J35" s="217"/>
      <c r="K35" s="177"/>
      <c r="L35" s="173"/>
      <c r="M35" s="173"/>
      <c r="N35" s="574"/>
      <c r="O35" s="572"/>
    </row>
    <row r="36" spans="1:17" ht="13.5" thickBot="1" x14ac:dyDescent="0.35">
      <c r="A36" s="867"/>
      <c r="B36" s="416" t="s">
        <v>245</v>
      </c>
      <c r="C36" s="464">
        <v>600</v>
      </c>
      <c r="D36" s="216"/>
      <c r="E36" s="216"/>
      <c r="F36" s="216"/>
      <c r="G36" s="216"/>
      <c r="H36" s="216"/>
      <c r="I36" s="216"/>
      <c r="J36" s="216"/>
      <c r="K36" s="216"/>
      <c r="L36" s="173"/>
      <c r="M36" s="173"/>
      <c r="N36" s="574"/>
      <c r="O36" s="572"/>
    </row>
    <row r="37" spans="1:17" ht="13.5" thickBot="1" x14ac:dyDescent="0.35">
      <c r="A37" s="500" t="s">
        <v>1297</v>
      </c>
      <c r="B37" s="428" t="s">
        <v>257</v>
      </c>
      <c r="C37" s="858">
        <f>'Pay scale M'!D129</f>
        <v>65645.179999999993</v>
      </c>
      <c r="D37" s="1094" t="s">
        <v>1406</v>
      </c>
      <c r="E37" s="180"/>
      <c r="F37" s="180"/>
      <c r="G37" s="180"/>
      <c r="H37" s="180"/>
      <c r="I37" s="180"/>
      <c r="J37" s="180"/>
      <c r="K37" s="180"/>
      <c r="L37" s="176"/>
      <c r="M37" s="176"/>
      <c r="N37" s="576"/>
      <c r="O37" s="572">
        <v>11</v>
      </c>
    </row>
    <row r="38" spans="1:17" x14ac:dyDescent="0.25">
      <c r="A38" s="1221" t="s">
        <v>953</v>
      </c>
      <c r="B38" s="1140"/>
      <c r="C38" s="1140"/>
      <c r="D38" s="1140"/>
      <c r="E38" s="1140"/>
      <c r="F38" s="1140"/>
      <c r="G38" s="1140"/>
      <c r="H38" s="579"/>
      <c r="I38" s="579"/>
      <c r="J38" s="579"/>
      <c r="K38" s="579"/>
      <c r="L38" s="579"/>
      <c r="M38" s="579"/>
      <c r="N38" s="584"/>
      <c r="O38" s="584"/>
      <c r="P38" s="580"/>
      <c r="Q38" s="176"/>
    </row>
    <row r="39" spans="1:17" ht="13.5" thickBot="1" x14ac:dyDescent="0.35">
      <c r="A39" s="1140"/>
      <c r="B39" s="1140"/>
      <c r="C39" s="1140"/>
      <c r="D39" s="1140"/>
      <c r="E39" s="1140"/>
      <c r="F39" s="1140"/>
      <c r="G39" s="1140"/>
      <c r="H39" s="328"/>
      <c r="I39" s="328"/>
      <c r="J39" s="328"/>
      <c r="K39" s="328"/>
      <c r="L39" s="328"/>
      <c r="M39" s="328"/>
      <c r="N39" s="578"/>
      <c r="O39" s="578"/>
      <c r="P39" s="173"/>
      <c r="Q39" s="176"/>
    </row>
    <row r="40" spans="1:17" ht="13.5" thickBot="1" x14ac:dyDescent="0.35">
      <c r="A40" s="440"/>
      <c r="B40" s="428" t="s">
        <v>244</v>
      </c>
      <c r="C40" s="481">
        <v>1</v>
      </c>
      <c r="D40" s="328"/>
      <c r="E40" s="328"/>
      <c r="F40" s="328"/>
      <c r="G40" s="328"/>
      <c r="H40" s="328"/>
      <c r="I40" s="328"/>
      <c r="J40" s="328"/>
      <c r="K40" s="328"/>
      <c r="L40" s="328"/>
      <c r="M40" s="328"/>
      <c r="N40" s="572"/>
      <c r="O40" s="572"/>
    </row>
    <row r="41" spans="1:17" ht="13" x14ac:dyDescent="0.3">
      <c r="A41" s="434"/>
      <c r="B41" s="416" t="s">
        <v>245</v>
      </c>
      <c r="C41" s="464">
        <v>650</v>
      </c>
      <c r="D41" s="216"/>
      <c r="E41" s="216"/>
      <c r="F41" s="216"/>
      <c r="G41" s="216"/>
      <c r="H41" s="216"/>
      <c r="I41" s="216"/>
      <c r="J41" s="216"/>
      <c r="K41" s="216"/>
      <c r="L41" s="216"/>
      <c r="M41" s="173"/>
      <c r="N41" s="572"/>
      <c r="O41" s="572"/>
    </row>
    <row r="42" spans="1:17" ht="13.5" thickBot="1" x14ac:dyDescent="0.35">
      <c r="A42" s="435" t="s">
        <v>1298</v>
      </c>
      <c r="B42" s="427" t="s">
        <v>257</v>
      </c>
      <c r="C42" s="447">
        <f>'Pay scale M'!D148</f>
        <v>72700.100000000006</v>
      </c>
      <c r="D42" s="1094" t="s">
        <v>1406</v>
      </c>
      <c r="E42" s="180"/>
      <c r="F42" s="180"/>
      <c r="G42" s="180"/>
      <c r="H42" s="180"/>
      <c r="I42" s="180"/>
      <c r="J42" s="180"/>
      <c r="K42" s="180"/>
      <c r="L42" s="180"/>
      <c r="M42" s="176"/>
      <c r="N42" s="575"/>
      <c r="O42" s="572">
        <v>11</v>
      </c>
    </row>
    <row r="43" spans="1:17" x14ac:dyDescent="0.25">
      <c r="A43" s="1222" t="s">
        <v>270</v>
      </c>
      <c r="B43" s="1140"/>
      <c r="C43" s="1140"/>
      <c r="D43" s="1140"/>
      <c r="E43" s="1140"/>
      <c r="F43" s="1140"/>
      <c r="G43" s="1140"/>
      <c r="H43" s="217"/>
      <c r="I43" s="217"/>
      <c r="J43" s="217"/>
      <c r="K43" s="217"/>
      <c r="L43" s="216"/>
      <c r="M43" s="173"/>
      <c r="N43" s="573"/>
      <c r="O43" s="573"/>
      <c r="P43" s="173"/>
      <c r="Q43" s="176"/>
    </row>
    <row r="44" spans="1:17" ht="13" thickBot="1" x14ac:dyDescent="0.3">
      <c r="A44" s="1219"/>
      <c r="B44" s="1140"/>
      <c r="C44" s="1140"/>
      <c r="D44" s="1140"/>
      <c r="E44" s="1140"/>
      <c r="F44" s="1140"/>
      <c r="G44" s="1140"/>
      <c r="H44" s="217"/>
      <c r="I44" s="217"/>
      <c r="J44" s="217"/>
      <c r="K44" s="217"/>
      <c r="L44" s="924"/>
      <c r="M44" s="173"/>
      <c r="N44" s="573"/>
      <c r="O44" s="573"/>
      <c r="P44" s="173"/>
      <c r="Q44" s="176"/>
    </row>
    <row r="45" spans="1:17" ht="13.5" thickBot="1" x14ac:dyDescent="0.35">
      <c r="A45" s="384"/>
      <c r="B45" s="431" t="s">
        <v>244</v>
      </c>
      <c r="C45" s="462">
        <v>1</v>
      </c>
      <c r="D45" s="462">
        <v>2</v>
      </c>
      <c r="E45" s="462">
        <v>3</v>
      </c>
      <c r="F45" s="462">
        <v>4</v>
      </c>
      <c r="G45" s="462">
        <v>5</v>
      </c>
      <c r="H45" s="482">
        <v>6</v>
      </c>
      <c r="I45" s="482">
        <v>7</v>
      </c>
      <c r="J45" s="482">
        <v>8</v>
      </c>
      <c r="K45" s="482">
        <v>9</v>
      </c>
      <c r="L45" s="483">
        <v>10</v>
      </c>
      <c r="N45" s="572"/>
      <c r="O45" s="572"/>
    </row>
    <row r="46" spans="1:17" ht="13" x14ac:dyDescent="0.3">
      <c r="A46" s="819"/>
      <c r="B46" s="569" t="str">
        <f>B41</f>
        <v>Spine Point</v>
      </c>
      <c r="C46" s="443">
        <v>385</v>
      </c>
      <c r="D46" s="443">
        <v>435</v>
      </c>
      <c r="E46" s="443">
        <v>487</v>
      </c>
      <c r="F46" s="443">
        <v>545</v>
      </c>
      <c r="G46" s="443">
        <v>575</v>
      </c>
      <c r="H46" s="443">
        <v>605</v>
      </c>
      <c r="I46" s="443">
        <v>606</v>
      </c>
      <c r="J46" s="443">
        <v>615</v>
      </c>
      <c r="K46" s="443">
        <v>616</v>
      </c>
      <c r="L46" s="464">
        <v>642</v>
      </c>
      <c r="N46" s="572"/>
      <c r="O46" s="572"/>
    </row>
    <row r="47" spans="1:17" ht="13.5" thickBot="1" x14ac:dyDescent="0.35">
      <c r="A47" s="820" t="s">
        <v>1299</v>
      </c>
      <c r="B47" s="568" t="s">
        <v>257</v>
      </c>
      <c r="C47" s="762">
        <f>'Pay scale M'!D70</f>
        <v>59727</v>
      </c>
      <c r="D47" s="762">
        <f>'Pay scale M'!D82</f>
        <v>64528</v>
      </c>
      <c r="E47" s="762">
        <f>'Pay scale M'!D96</f>
        <v>69328</v>
      </c>
      <c r="F47" s="762">
        <f>'Pay scale M'!D114</f>
        <v>75666</v>
      </c>
      <c r="G47" s="762">
        <f>'Pay scale M'!D123</f>
        <v>81161</v>
      </c>
      <c r="H47" s="762">
        <f>'Pay scale M'!D130</f>
        <v>83439</v>
      </c>
      <c r="I47" s="762">
        <f>'Pay scale M'!D131</f>
        <v>83439</v>
      </c>
      <c r="J47" s="762">
        <f>'Pay scale M'!D133</f>
        <v>86415</v>
      </c>
      <c r="K47" s="762">
        <f>'Pay scale M'!D134</f>
        <v>86415</v>
      </c>
      <c r="L47" s="762">
        <f>'Pay scale M'!D142</f>
        <v>89390</v>
      </c>
      <c r="M47" s="446"/>
      <c r="N47" s="572"/>
      <c r="O47" s="572">
        <v>11</v>
      </c>
    </row>
    <row r="48" spans="1:17" ht="13.5" thickBot="1" x14ac:dyDescent="0.35">
      <c r="A48" s="820"/>
      <c r="B48" s="570" t="s">
        <v>244</v>
      </c>
      <c r="C48" s="483">
        <v>11</v>
      </c>
      <c r="D48" s="483">
        <v>12</v>
      </c>
      <c r="E48" s="483">
        <v>13</v>
      </c>
      <c r="F48" s="483">
        <v>14</v>
      </c>
      <c r="G48" s="483">
        <v>14</v>
      </c>
      <c r="H48" s="483">
        <v>16</v>
      </c>
      <c r="I48" s="483">
        <v>17</v>
      </c>
      <c r="J48" s="483">
        <v>18</v>
      </c>
      <c r="K48" s="483">
        <v>19</v>
      </c>
      <c r="L48" s="446"/>
      <c r="M48" s="446"/>
      <c r="N48" s="572"/>
      <c r="O48" s="572"/>
    </row>
    <row r="49" spans="1:15" ht="13" x14ac:dyDescent="0.3">
      <c r="A49" s="820"/>
      <c r="B49" s="442" t="str">
        <f>B46</f>
        <v>Spine Point</v>
      </c>
      <c r="C49" s="464">
        <v>643</v>
      </c>
      <c r="D49" s="464">
        <v>645</v>
      </c>
      <c r="E49" s="464">
        <v>646</v>
      </c>
      <c r="F49" s="464">
        <v>647</v>
      </c>
      <c r="G49" s="464">
        <v>665</v>
      </c>
      <c r="H49" s="464">
        <v>666</v>
      </c>
      <c r="I49" s="464">
        <v>667</v>
      </c>
      <c r="J49" s="464">
        <v>675</v>
      </c>
      <c r="K49" s="534"/>
      <c r="L49" s="446"/>
      <c r="M49" s="446"/>
      <c r="N49" s="572"/>
      <c r="O49" s="572"/>
    </row>
    <row r="50" spans="1:15" ht="13.5" thickBot="1" x14ac:dyDescent="0.35">
      <c r="A50" s="821"/>
      <c r="B50" s="435" t="s">
        <v>257</v>
      </c>
      <c r="C50" s="762">
        <f>'Pay scale M'!D143</f>
        <v>89390</v>
      </c>
      <c r="D50" s="762">
        <f>'Pay scale M'!D144</f>
        <v>92363</v>
      </c>
      <c r="E50" s="762">
        <f>'Pay scale M'!D145</f>
        <v>92363</v>
      </c>
      <c r="F50" s="762">
        <f>'Pay scale M'!D146</f>
        <v>92363</v>
      </c>
      <c r="G50" s="762">
        <f>'Pay scale M'!D151</f>
        <v>95339</v>
      </c>
      <c r="H50" s="762">
        <f>'Pay scale M'!D152</f>
        <v>95339</v>
      </c>
      <c r="I50" s="762">
        <f>'Pay scale M'!D153</f>
        <v>95339</v>
      </c>
      <c r="J50" s="762">
        <f>'Pay scale M'!D155</f>
        <v>98315</v>
      </c>
      <c r="K50" s="923"/>
      <c r="L50" s="446"/>
      <c r="M50" s="446"/>
      <c r="N50" s="572"/>
      <c r="O50" s="572"/>
    </row>
    <row r="51" spans="1:15" ht="13.5" thickBot="1" x14ac:dyDescent="0.35">
      <c r="A51" s="445"/>
      <c r="B51" s="180"/>
      <c r="C51" s="446"/>
      <c r="D51" s="446"/>
      <c r="E51" s="446"/>
      <c r="F51" s="446"/>
      <c r="G51" s="446"/>
      <c r="H51" s="446"/>
      <c r="I51" s="446"/>
      <c r="J51" s="446"/>
      <c r="K51" s="446"/>
      <c r="L51" s="446"/>
      <c r="M51" s="446"/>
      <c r="N51" s="572"/>
      <c r="O51" s="572"/>
    </row>
    <row r="52" spans="1:15" ht="13.5" thickBot="1" x14ac:dyDescent="0.35">
      <c r="A52" s="445"/>
      <c r="B52" s="428" t="s">
        <v>244</v>
      </c>
      <c r="C52" s="481">
        <v>1</v>
      </c>
      <c r="D52" s="446"/>
      <c r="E52" s="446"/>
      <c r="F52" s="446"/>
      <c r="G52" s="446"/>
      <c r="H52" s="446"/>
      <c r="I52" s="446"/>
      <c r="J52" s="446"/>
      <c r="K52" s="446"/>
      <c r="L52" s="446"/>
      <c r="M52" s="446"/>
      <c r="N52" s="572"/>
      <c r="O52" s="572"/>
    </row>
    <row r="53" spans="1:15" ht="13.5" thickBot="1" x14ac:dyDescent="0.35">
      <c r="A53" s="819"/>
      <c r="B53" s="442" t="s">
        <v>245</v>
      </c>
      <c r="C53" s="443">
        <v>437</v>
      </c>
      <c r="D53" s="484"/>
      <c r="E53" s="484"/>
      <c r="F53" s="484"/>
      <c r="G53" s="484"/>
      <c r="H53" s="484"/>
      <c r="I53" s="484"/>
      <c r="J53" s="484"/>
      <c r="K53" s="484"/>
      <c r="L53" s="485"/>
      <c r="M53" s="485"/>
      <c r="N53" s="572"/>
      <c r="O53" s="572"/>
    </row>
    <row r="54" spans="1:15" ht="13.5" thickBot="1" x14ac:dyDescent="0.35">
      <c r="A54" s="821" t="s">
        <v>1300</v>
      </c>
      <c r="B54" s="524" t="s">
        <v>257</v>
      </c>
      <c r="C54" s="857">
        <f>'Pay scale M'!D83</f>
        <v>68322.19</v>
      </c>
      <c r="D54" s="484"/>
      <c r="E54" s="484"/>
      <c r="F54" s="484"/>
      <c r="G54" s="484"/>
      <c r="H54" s="484"/>
      <c r="I54" s="484"/>
      <c r="J54" s="484"/>
      <c r="K54" s="484"/>
      <c r="L54" s="485"/>
      <c r="M54" s="485"/>
      <c r="N54" s="581"/>
      <c r="O54" s="572">
        <v>11</v>
      </c>
    </row>
    <row r="55" spans="1:15" ht="13.5" thickBot="1" x14ac:dyDescent="0.35">
      <c r="A55" s="445"/>
      <c r="B55" s="180"/>
      <c r="C55" s="448" t="s">
        <v>325</v>
      </c>
      <c r="D55" s="484"/>
      <c r="E55" s="484"/>
      <c r="F55" s="484"/>
      <c r="G55" s="484"/>
      <c r="H55" s="484"/>
      <c r="I55" s="484"/>
      <c r="J55" s="484"/>
      <c r="K55" s="484"/>
      <c r="L55" s="485"/>
      <c r="M55" s="485"/>
      <c r="N55" s="572"/>
      <c r="O55" s="572"/>
    </row>
    <row r="56" spans="1:15" ht="13.5" thickBot="1" x14ac:dyDescent="0.35">
      <c r="A56" s="445"/>
      <c r="B56" s="431" t="s">
        <v>244</v>
      </c>
      <c r="C56" s="462">
        <v>1</v>
      </c>
      <c r="D56" s="462">
        <v>2</v>
      </c>
      <c r="E56" s="462">
        <v>3</v>
      </c>
      <c r="F56" s="462">
        <v>4</v>
      </c>
      <c r="G56" s="462">
        <v>5</v>
      </c>
      <c r="H56" s="482">
        <v>6</v>
      </c>
      <c r="I56" s="482">
        <v>7</v>
      </c>
      <c r="J56" s="482">
        <v>8</v>
      </c>
      <c r="K56" s="482">
        <v>9</v>
      </c>
      <c r="L56" s="483">
        <v>10</v>
      </c>
      <c r="N56" s="572"/>
      <c r="O56" s="572"/>
    </row>
    <row r="57" spans="1:15" ht="13.5" thickBot="1" x14ac:dyDescent="0.35">
      <c r="A57" s="819"/>
      <c r="B57" s="454" t="s">
        <v>245</v>
      </c>
      <c r="C57" s="443">
        <v>165</v>
      </c>
      <c r="D57" s="443">
        <v>225</v>
      </c>
      <c r="E57" s="443">
        <v>285</v>
      </c>
      <c r="F57" s="443">
        <v>315</v>
      </c>
      <c r="G57" s="443">
        <v>335</v>
      </c>
      <c r="H57" s="443">
        <v>395</v>
      </c>
      <c r="I57" s="443">
        <v>396</v>
      </c>
      <c r="J57" s="443">
        <v>415</v>
      </c>
      <c r="K57" s="443">
        <v>416</v>
      </c>
      <c r="L57" s="464">
        <v>485</v>
      </c>
      <c r="N57" s="572"/>
      <c r="O57" s="572"/>
    </row>
    <row r="58" spans="1:15" ht="13.5" thickBot="1" x14ac:dyDescent="0.35">
      <c r="A58" s="820" t="s">
        <v>1301</v>
      </c>
      <c r="B58" s="568" t="s">
        <v>257</v>
      </c>
      <c r="C58" s="765">
        <f>'Pay scale M'!D32</f>
        <v>42601</v>
      </c>
      <c r="D58" s="765">
        <f>'Pay scale M'!D41</f>
        <v>46243</v>
      </c>
      <c r="E58" s="765">
        <f>'Pay scale M'!D51</f>
        <v>50979</v>
      </c>
      <c r="F58" s="765">
        <f>'Pay scale M'!D58</f>
        <v>53516</v>
      </c>
      <c r="G58" s="765">
        <f>'Pay scale M'!D62</f>
        <v>57171</v>
      </c>
      <c r="H58" s="765">
        <f>'Pay scale M'!D73</f>
        <v>60815</v>
      </c>
      <c r="I58" s="765">
        <f>'Pay scale M'!D74</f>
        <v>60815</v>
      </c>
      <c r="J58" s="765">
        <f>'Pay scale M'!D78</f>
        <v>64538</v>
      </c>
      <c r="K58" s="765">
        <f>'Pay scale M'!D79</f>
        <v>64538</v>
      </c>
      <c r="L58" s="765">
        <f>'Pay scale M'!D94</f>
        <v>68264</v>
      </c>
      <c r="M58" s="446"/>
      <c r="N58" s="572"/>
      <c r="O58" s="572">
        <v>11</v>
      </c>
    </row>
    <row r="59" spans="1:15" ht="13.5" thickBot="1" x14ac:dyDescent="0.35">
      <c r="A59" s="820"/>
      <c r="B59" s="431" t="s">
        <v>244</v>
      </c>
      <c r="C59" s="483">
        <v>11</v>
      </c>
      <c r="D59" s="483">
        <v>12</v>
      </c>
      <c r="E59" s="483">
        <v>13</v>
      </c>
      <c r="F59" s="483">
        <v>14</v>
      </c>
      <c r="G59" s="483">
        <v>14</v>
      </c>
      <c r="H59" s="483">
        <v>16</v>
      </c>
      <c r="I59" s="483">
        <v>17</v>
      </c>
      <c r="J59" s="483">
        <v>18</v>
      </c>
      <c r="K59" s="446"/>
      <c r="L59" s="446"/>
      <c r="M59" s="446"/>
      <c r="N59" s="572"/>
      <c r="O59" s="572"/>
    </row>
    <row r="60" spans="1:15" ht="13.5" thickBot="1" x14ac:dyDescent="0.35">
      <c r="A60" s="820"/>
      <c r="B60" s="454" t="s">
        <v>245</v>
      </c>
      <c r="C60" s="464">
        <v>486</v>
      </c>
      <c r="D60" s="464">
        <v>495</v>
      </c>
      <c r="E60" s="464">
        <v>496</v>
      </c>
      <c r="F60" s="464">
        <v>497</v>
      </c>
      <c r="G60" s="464">
        <v>535</v>
      </c>
      <c r="H60" s="464">
        <v>536</v>
      </c>
      <c r="I60" s="464">
        <v>537</v>
      </c>
      <c r="J60" s="464">
        <v>565</v>
      </c>
      <c r="K60" s="446"/>
      <c r="L60" s="446"/>
      <c r="M60" s="446"/>
      <c r="N60" s="572"/>
      <c r="O60" s="572"/>
    </row>
    <row r="61" spans="1:15" ht="13.5" thickBot="1" x14ac:dyDescent="0.35">
      <c r="A61" s="821"/>
      <c r="B61" s="568" t="s">
        <v>257</v>
      </c>
      <c r="C61" s="765">
        <f>'Pay scale M'!D95</f>
        <v>68264</v>
      </c>
      <c r="D61" s="765">
        <f>'Pay scale M'!D99</f>
        <v>71991</v>
      </c>
      <c r="E61" s="765">
        <f>'Pay scale M'!D100</f>
        <v>71991</v>
      </c>
      <c r="F61" s="765">
        <f>'Pay scale M'!D101</f>
        <v>71991</v>
      </c>
      <c r="G61" s="765">
        <f>'Pay scale M'!D110</f>
        <v>75715</v>
      </c>
      <c r="H61" s="765">
        <f>'Pay scale M'!D111</f>
        <v>75715</v>
      </c>
      <c r="I61" s="765">
        <f>'Pay scale M'!D112</f>
        <v>75715</v>
      </c>
      <c r="J61" s="765">
        <f>'Pay scale M'!D120</f>
        <v>79440</v>
      </c>
      <c r="K61" s="446"/>
      <c r="L61" s="446"/>
      <c r="M61" s="446"/>
      <c r="N61" s="572"/>
      <c r="O61" s="572"/>
    </row>
    <row r="62" spans="1:15" ht="13.5" thickBot="1" x14ac:dyDescent="0.35">
      <c r="A62" s="445"/>
      <c r="B62" s="182"/>
      <c r="C62" s="446"/>
      <c r="D62" s="446"/>
      <c r="E62" s="446"/>
      <c r="F62" s="446"/>
      <c r="G62" s="446"/>
      <c r="H62" s="446"/>
      <c r="I62" s="446"/>
      <c r="J62" s="446"/>
      <c r="K62" s="446"/>
      <c r="L62" s="446"/>
      <c r="M62" s="446"/>
      <c r="N62" s="572"/>
      <c r="O62" s="572"/>
    </row>
    <row r="63" spans="1:15" ht="13.5" thickBot="1" x14ac:dyDescent="0.35">
      <c r="A63" s="445"/>
      <c r="B63" s="428" t="s">
        <v>244</v>
      </c>
      <c r="C63" s="481">
        <v>1</v>
      </c>
      <c r="D63" s="446"/>
      <c r="E63" s="446"/>
      <c r="F63" s="446"/>
      <c r="G63" s="446"/>
      <c r="H63" s="446"/>
      <c r="I63" s="446"/>
      <c r="J63" s="446"/>
      <c r="K63" s="446"/>
      <c r="L63" s="446"/>
      <c r="M63" s="446"/>
      <c r="N63" s="572"/>
      <c r="O63" s="572"/>
    </row>
    <row r="64" spans="1:15" ht="13.5" thickBot="1" x14ac:dyDescent="0.35">
      <c r="A64" s="819"/>
      <c r="B64" s="451" t="s">
        <v>245</v>
      </c>
      <c r="C64" s="443">
        <v>265</v>
      </c>
      <c r="D64" s="484"/>
      <c r="E64" s="484"/>
      <c r="F64" s="484"/>
      <c r="G64" s="484"/>
      <c r="H64" s="484"/>
      <c r="I64" s="484"/>
      <c r="J64" s="484"/>
      <c r="K64" s="484"/>
      <c r="L64" s="487"/>
      <c r="M64" s="487"/>
      <c r="N64" s="572"/>
      <c r="O64" s="572"/>
    </row>
    <row r="65" spans="1:15" ht="13.5" thickBot="1" x14ac:dyDescent="0.35">
      <c r="A65" s="821" t="s">
        <v>1302</v>
      </c>
      <c r="B65" s="435" t="s">
        <v>257</v>
      </c>
      <c r="C65" s="858">
        <f>'Pay scale M'!D48</f>
        <v>50237.5</v>
      </c>
      <c r="D65" s="484"/>
      <c r="E65" s="484"/>
      <c r="F65" s="484"/>
      <c r="G65" s="484"/>
      <c r="H65" s="484"/>
      <c r="I65" s="484"/>
      <c r="J65" s="484"/>
      <c r="K65" s="484"/>
      <c r="L65" s="487"/>
      <c r="M65" s="487"/>
      <c r="N65" s="582"/>
      <c r="O65" s="572">
        <v>11</v>
      </c>
    </row>
    <row r="66" spans="1:15" ht="13.5" thickBot="1" x14ac:dyDescent="0.35">
      <c r="A66" s="514"/>
      <c r="B66" s="180"/>
      <c r="C66" s="448"/>
      <c r="D66" s="484"/>
      <c r="E66" s="484"/>
      <c r="F66" s="484"/>
      <c r="G66" s="484"/>
      <c r="H66" s="484"/>
      <c r="I66" s="484"/>
      <c r="J66" s="484"/>
      <c r="K66" s="484"/>
      <c r="L66" s="487"/>
      <c r="M66" s="487"/>
      <c r="N66" s="572"/>
      <c r="O66" s="572"/>
    </row>
    <row r="67" spans="1:15" ht="13.5" thickBot="1" x14ac:dyDescent="0.35">
      <c r="A67" s="1015"/>
      <c r="B67" s="1016" t="s">
        <v>244</v>
      </c>
      <c r="C67" s="1016">
        <v>1</v>
      </c>
      <c r="D67" s="1016">
        <v>2</v>
      </c>
      <c r="E67" s="1016">
        <v>3</v>
      </c>
      <c r="F67" s="1016">
        <v>4</v>
      </c>
      <c r="G67" s="1016">
        <v>5</v>
      </c>
      <c r="H67" s="1016">
        <v>6</v>
      </c>
      <c r="I67" s="1016">
        <v>7</v>
      </c>
      <c r="M67" s="487"/>
      <c r="N67" s="572"/>
      <c r="O67" s="572"/>
    </row>
    <row r="68" spans="1:15" ht="13.5" thickBot="1" x14ac:dyDescent="0.35">
      <c r="A68" s="1017"/>
      <c r="B68" s="1018" t="s">
        <v>245</v>
      </c>
      <c r="C68" s="1019">
        <v>581</v>
      </c>
      <c r="D68" s="1019">
        <v>582</v>
      </c>
      <c r="E68" s="1019">
        <v>583</v>
      </c>
      <c r="F68" s="1019">
        <v>625</v>
      </c>
      <c r="G68" s="1019">
        <v>626</v>
      </c>
      <c r="H68" s="1019">
        <v>627</v>
      </c>
      <c r="I68" s="1019">
        <v>648</v>
      </c>
      <c r="M68" s="487"/>
      <c r="N68" s="572"/>
      <c r="O68" s="572"/>
    </row>
    <row r="69" spans="1:15" ht="13.5" thickBot="1" x14ac:dyDescent="0.35">
      <c r="A69" s="1020" t="s">
        <v>1386</v>
      </c>
      <c r="B69" s="1021" t="s">
        <v>257</v>
      </c>
      <c r="C69" s="1022">
        <f>'Pay scale M'!D125</f>
        <v>79894</v>
      </c>
      <c r="D69" s="1022">
        <f>'Pay scale M'!D126</f>
        <v>79894</v>
      </c>
      <c r="E69" s="1022">
        <f>'Pay scale M'!D127</f>
        <v>79894</v>
      </c>
      <c r="F69" s="1022">
        <f>'Pay scale M'!D136</f>
        <v>85286</v>
      </c>
      <c r="G69" s="1022">
        <f>'Pay scale M'!D137</f>
        <v>85286</v>
      </c>
      <c r="H69" s="1022">
        <f>'Pay scale M'!D138</f>
        <v>85286</v>
      </c>
      <c r="I69" s="1022">
        <f>'Pay scale M'!D147</f>
        <v>90677</v>
      </c>
      <c r="M69" s="487"/>
      <c r="N69" s="572"/>
      <c r="O69" s="572">
        <v>11</v>
      </c>
    </row>
    <row r="70" spans="1:15" ht="13" x14ac:dyDescent="0.3">
      <c r="M70" s="487"/>
      <c r="N70" s="572"/>
      <c r="O70" s="572"/>
    </row>
    <row r="71" spans="1:15" ht="13.5" thickBot="1" x14ac:dyDescent="0.35">
      <c r="M71" s="487"/>
      <c r="N71" s="572"/>
      <c r="O71" s="572"/>
    </row>
    <row r="72" spans="1:15" ht="13.5" thickBot="1" x14ac:dyDescent="0.35">
      <c r="A72" s="1015"/>
      <c r="B72" s="1016" t="s">
        <v>244</v>
      </c>
      <c r="C72" s="1016">
        <v>1</v>
      </c>
      <c r="D72" s="1016">
        <v>2</v>
      </c>
      <c r="E72" s="1016">
        <v>3</v>
      </c>
      <c r="F72" s="1016">
        <v>4</v>
      </c>
      <c r="G72" s="1016">
        <v>5</v>
      </c>
      <c r="H72" s="1016">
        <v>6</v>
      </c>
      <c r="I72" s="1016">
        <v>7</v>
      </c>
      <c r="J72" s="1016">
        <v>8</v>
      </c>
      <c r="K72" s="1016">
        <v>9</v>
      </c>
      <c r="L72" s="1016">
        <v>10</v>
      </c>
      <c r="M72" s="487"/>
      <c r="N72" s="572"/>
      <c r="O72" s="572"/>
    </row>
    <row r="73" spans="1:15" ht="13.5" thickBot="1" x14ac:dyDescent="0.35">
      <c r="A73" s="1017"/>
      <c r="B73" s="1018" t="s">
        <v>245</v>
      </c>
      <c r="C73" s="1019">
        <v>235</v>
      </c>
      <c r="D73" s="1019">
        <v>236</v>
      </c>
      <c r="E73" s="1019">
        <v>301</v>
      </c>
      <c r="F73" s="1019">
        <v>355</v>
      </c>
      <c r="G73" s="1019">
        <v>356</v>
      </c>
      <c r="H73" s="1019">
        <v>391</v>
      </c>
      <c r="I73" s="1019">
        <v>441</v>
      </c>
      <c r="J73" s="1019">
        <v>442</v>
      </c>
      <c r="K73" s="1019">
        <v>443</v>
      </c>
      <c r="L73" s="1019">
        <v>481</v>
      </c>
      <c r="M73" s="487"/>
      <c r="N73" s="572"/>
      <c r="O73" s="572"/>
    </row>
    <row r="74" spans="1:15" ht="13.5" thickBot="1" x14ac:dyDescent="0.35">
      <c r="A74" s="1023" t="s">
        <v>1387</v>
      </c>
      <c r="B74" s="1021" t="s">
        <v>257</v>
      </c>
      <c r="C74" s="1022">
        <f>'Pay scale M'!D42</f>
        <v>45345</v>
      </c>
      <c r="D74" s="1022">
        <f>'Pay scale M'!D43</f>
        <v>45345</v>
      </c>
      <c r="E74" s="1022">
        <f>'Pay scale M'!D55</f>
        <v>49989</v>
      </c>
      <c r="F74" s="1022">
        <f>'Pay scale M'!D65</f>
        <v>56061</v>
      </c>
      <c r="G74" s="1022">
        <f>'Pay scale M'!D66</f>
        <v>56061</v>
      </c>
      <c r="H74" s="1022">
        <f>'Pay scale M'!D72</f>
        <v>58756</v>
      </c>
      <c r="I74" s="1022">
        <f>'Pay scale M'!D85</f>
        <v>63285</v>
      </c>
      <c r="J74" s="1022">
        <f>'Pay scale M'!D86</f>
        <v>63285</v>
      </c>
      <c r="K74" s="1022">
        <f>'Pay scale M'!D87</f>
        <v>63285</v>
      </c>
      <c r="L74" s="1022">
        <f>'Pay scale M'!D92</f>
        <v>66939</v>
      </c>
      <c r="M74" s="487"/>
      <c r="N74" s="572"/>
      <c r="O74" s="572">
        <v>11</v>
      </c>
    </row>
    <row r="75" spans="1:15" ht="13.5" thickBot="1" x14ac:dyDescent="0.35">
      <c r="A75" s="1017"/>
      <c r="B75" s="1016" t="s">
        <v>244</v>
      </c>
      <c r="C75" s="1016">
        <v>11</v>
      </c>
      <c r="D75" s="1016">
        <v>12</v>
      </c>
      <c r="E75" s="1016">
        <v>13</v>
      </c>
      <c r="F75" s="1016">
        <v>14</v>
      </c>
      <c r="G75" s="1016">
        <v>15</v>
      </c>
      <c r="H75" s="1016">
        <v>16</v>
      </c>
      <c r="I75" s="1016">
        <v>17</v>
      </c>
      <c r="J75" s="1016">
        <v>18</v>
      </c>
      <c r="K75" s="1024"/>
      <c r="L75" s="1024"/>
      <c r="M75" s="487"/>
      <c r="N75" s="572"/>
      <c r="O75" s="572"/>
    </row>
    <row r="76" spans="1:15" ht="13.5" thickBot="1" x14ac:dyDescent="0.35">
      <c r="A76" s="1017"/>
      <c r="B76" s="1018" t="s">
        <v>245</v>
      </c>
      <c r="C76" s="1019">
        <v>482</v>
      </c>
      <c r="D76" s="1019">
        <v>515</v>
      </c>
      <c r="E76" s="1019">
        <v>516</v>
      </c>
      <c r="F76" s="1019">
        <v>517</v>
      </c>
      <c r="G76" s="1019">
        <v>546</v>
      </c>
      <c r="H76" s="1019">
        <v>547</v>
      </c>
      <c r="I76" s="1019">
        <v>548</v>
      </c>
      <c r="J76" s="1019">
        <v>569</v>
      </c>
      <c r="K76" s="1025"/>
      <c r="L76" s="1025"/>
      <c r="M76" s="487"/>
      <c r="N76" s="572"/>
      <c r="O76" s="572"/>
    </row>
    <row r="77" spans="1:15" ht="13.5" thickBot="1" x14ac:dyDescent="0.35">
      <c r="A77" s="720"/>
      <c r="B77" s="1021" t="s">
        <v>257</v>
      </c>
      <c r="C77" s="1022">
        <f>'Pay scale M'!D93</f>
        <v>66939</v>
      </c>
      <c r="D77" s="1022">
        <f>'Pay scale M'!D104</f>
        <v>70593</v>
      </c>
      <c r="E77" s="1022">
        <f>'Pay scale M'!D105</f>
        <v>70593</v>
      </c>
      <c r="F77" s="1022">
        <f>'Pay scale M'!D106</f>
        <v>70593</v>
      </c>
      <c r="G77" s="1022">
        <f>'Pay scale M'!D115</f>
        <v>74245</v>
      </c>
      <c r="H77" s="1022">
        <f>'Pay scale M'!D116</f>
        <v>74245</v>
      </c>
      <c r="I77" s="1022">
        <f>'Pay scale M'!D117</f>
        <v>74245</v>
      </c>
      <c r="J77" s="1022">
        <f>'Pay scale M'!D121</f>
        <v>77897</v>
      </c>
      <c r="K77" s="1026"/>
      <c r="L77" s="1026"/>
      <c r="M77" s="487"/>
      <c r="N77" s="572"/>
      <c r="O77" s="572"/>
    </row>
    <row r="78" spans="1:15" ht="13.5" thickBot="1" x14ac:dyDescent="0.35">
      <c r="A78" s="514"/>
      <c r="B78" s="180"/>
      <c r="C78" s="448"/>
      <c r="D78" s="484"/>
      <c r="E78" s="484"/>
      <c r="F78" s="484"/>
      <c r="G78" s="484"/>
      <c r="H78" s="484"/>
      <c r="I78" s="484"/>
      <c r="J78" s="484"/>
      <c r="K78" s="484"/>
      <c r="L78" s="487"/>
      <c r="M78" s="487"/>
      <c r="N78" s="572"/>
      <c r="O78" s="572"/>
    </row>
    <row r="79" spans="1:15" ht="13.5" thickBot="1" x14ac:dyDescent="0.35">
      <c r="A79" s="449"/>
      <c r="B79" s="431" t="s">
        <v>244</v>
      </c>
      <c r="C79" s="462">
        <v>1</v>
      </c>
      <c r="D79" s="462">
        <v>2</v>
      </c>
      <c r="E79" s="462">
        <v>3</v>
      </c>
      <c r="F79" s="462">
        <v>4</v>
      </c>
      <c r="G79" s="462">
        <v>5</v>
      </c>
      <c r="H79" s="482">
        <v>6</v>
      </c>
      <c r="I79" s="482">
        <v>7</v>
      </c>
      <c r="J79" s="484"/>
      <c r="K79" s="484"/>
      <c r="L79" s="487"/>
      <c r="M79" s="487"/>
      <c r="N79" s="572"/>
      <c r="O79" s="572"/>
    </row>
    <row r="80" spans="1:15" ht="13.5" thickBot="1" x14ac:dyDescent="0.35">
      <c r="A80" s="767"/>
      <c r="B80" s="416" t="s">
        <v>245</v>
      </c>
      <c r="C80" s="464">
        <v>340</v>
      </c>
      <c r="D80" s="464">
        <v>400</v>
      </c>
      <c r="E80" s="464">
        <v>430</v>
      </c>
      <c r="F80" s="464">
        <v>470</v>
      </c>
      <c r="G80" s="464">
        <v>490</v>
      </c>
      <c r="H80" s="464">
        <v>520</v>
      </c>
      <c r="I80" s="464">
        <v>540</v>
      </c>
      <c r="J80" s="487"/>
      <c r="K80" s="487"/>
      <c r="L80" s="487"/>
      <c r="M80" s="487"/>
      <c r="N80" s="572" t="s">
        <v>325</v>
      </c>
      <c r="O80" s="572"/>
    </row>
    <row r="81" spans="1:15" ht="13.5" thickBot="1" x14ac:dyDescent="0.35">
      <c r="A81" s="768" t="s">
        <v>1303</v>
      </c>
      <c r="B81" s="428" t="s">
        <v>257</v>
      </c>
      <c r="C81" s="765">
        <f>'Pay scale M'!D63</f>
        <v>56562</v>
      </c>
      <c r="D81" s="765">
        <f>'Pay scale M'!D75</f>
        <v>59851</v>
      </c>
      <c r="E81" s="765">
        <f>'Pay scale M'!D81</f>
        <v>63151</v>
      </c>
      <c r="F81" s="765">
        <f>'Pay scale M'!D90</f>
        <v>66418</v>
      </c>
      <c r="G81" s="765">
        <f>'Pay scale M'!D97</f>
        <v>69685</v>
      </c>
      <c r="H81" s="765">
        <f>'Pay scale M'!D107</f>
        <v>72963</v>
      </c>
      <c r="I81" s="765">
        <f>'Pay scale M'!D113</f>
        <v>76230</v>
      </c>
      <c r="J81" s="488"/>
      <c r="K81" s="488"/>
      <c r="L81" s="488"/>
      <c r="M81" s="488"/>
      <c r="N81" s="583"/>
      <c r="O81" s="572">
        <v>11</v>
      </c>
    </row>
    <row r="82" spans="1:15" ht="13.5" thickBot="1" x14ac:dyDescent="0.35">
      <c r="A82" s="179"/>
      <c r="B82" s="184"/>
      <c r="C82" s="446"/>
      <c r="D82" s="446"/>
      <c r="E82" s="446"/>
      <c r="F82" s="446"/>
      <c r="G82" s="446"/>
      <c r="H82" s="446"/>
      <c r="I82" s="446"/>
      <c r="J82" s="488"/>
      <c r="K82" s="488"/>
      <c r="L82" s="488"/>
      <c r="M82" s="488"/>
      <c r="N82" s="572"/>
      <c r="O82" s="572"/>
    </row>
    <row r="83" spans="1:15" ht="13.5" thickBot="1" x14ac:dyDescent="0.35">
      <c r="A83" s="433"/>
      <c r="B83" s="428" t="s">
        <v>244</v>
      </c>
      <c r="C83" s="481">
        <v>1</v>
      </c>
      <c r="D83" s="446"/>
      <c r="E83" s="446"/>
      <c r="F83" s="446"/>
      <c r="G83" s="446"/>
      <c r="H83" s="446"/>
      <c r="I83" s="446"/>
      <c r="J83" s="488"/>
      <c r="K83" s="488"/>
      <c r="L83" s="488"/>
      <c r="M83" s="488"/>
      <c r="N83" s="572"/>
      <c r="O83" s="572"/>
    </row>
    <row r="84" spans="1:15" ht="13.5" thickBot="1" x14ac:dyDescent="0.35">
      <c r="A84" s="860"/>
      <c r="B84" s="416" t="s">
        <v>245</v>
      </c>
      <c r="C84" s="464">
        <v>450</v>
      </c>
      <c r="D84" s="487"/>
      <c r="E84" s="487"/>
      <c r="F84" s="487"/>
      <c r="G84" s="487"/>
      <c r="H84" s="487"/>
      <c r="I84" s="487"/>
      <c r="J84" s="487"/>
      <c r="K84" s="487"/>
      <c r="L84" s="487"/>
      <c r="M84" s="487"/>
      <c r="N84" s="572"/>
      <c r="O84" s="572"/>
    </row>
    <row r="85" spans="1:15" ht="13.5" thickBot="1" x14ac:dyDescent="0.35">
      <c r="A85" s="861" t="s">
        <v>1304</v>
      </c>
      <c r="B85" s="428" t="s">
        <v>257</v>
      </c>
      <c r="C85" s="858">
        <f>'Pay scale M'!D88</f>
        <v>66385.08</v>
      </c>
      <c r="D85" s="488"/>
      <c r="E85" s="488"/>
      <c r="F85" s="488"/>
      <c r="G85" s="488"/>
      <c r="H85" s="488"/>
      <c r="I85" s="488"/>
      <c r="J85" s="488"/>
      <c r="K85" s="488"/>
      <c r="L85" s="488"/>
      <c r="M85" s="488"/>
      <c r="N85" s="583"/>
      <c r="O85" s="572">
        <v>11</v>
      </c>
    </row>
    <row r="86" spans="1:15" ht="13.5" thickBot="1" x14ac:dyDescent="0.35">
      <c r="A86" s="179"/>
      <c r="B86" s="184"/>
      <c r="C86" s="448"/>
      <c r="D86" s="488"/>
      <c r="E86" s="488"/>
      <c r="F86" s="488"/>
      <c r="G86" s="488"/>
      <c r="H86" s="488"/>
      <c r="I86" s="488"/>
      <c r="J86" s="488"/>
      <c r="K86" s="488"/>
      <c r="L86" s="488"/>
      <c r="M86" s="488"/>
      <c r="N86" s="583"/>
      <c r="O86" s="572"/>
    </row>
    <row r="87" spans="1:15" ht="13.5" thickBot="1" x14ac:dyDescent="0.35">
      <c r="A87" s="433"/>
      <c r="B87" s="431" t="s">
        <v>244</v>
      </c>
      <c r="C87" s="462">
        <v>1</v>
      </c>
      <c r="D87" s="462">
        <v>2</v>
      </c>
      <c r="E87" s="462">
        <v>3</v>
      </c>
      <c r="F87" s="462">
        <v>4</v>
      </c>
      <c r="G87" s="462">
        <v>5</v>
      </c>
      <c r="H87" s="482">
        <v>6</v>
      </c>
      <c r="I87" s="482">
        <v>7</v>
      </c>
      <c r="J87" s="488"/>
      <c r="K87" s="488"/>
      <c r="L87" s="488"/>
      <c r="M87" s="488"/>
      <c r="N87" s="583"/>
      <c r="O87" s="572"/>
    </row>
    <row r="88" spans="1:15" ht="13.5" thickBot="1" x14ac:dyDescent="0.35">
      <c r="A88" s="767"/>
      <c r="B88" s="175" t="s">
        <v>245</v>
      </c>
      <c r="C88" s="489">
        <v>340</v>
      </c>
      <c r="D88" s="489">
        <v>400</v>
      </c>
      <c r="E88" s="489">
        <v>430</v>
      </c>
      <c r="F88" s="489">
        <v>470</v>
      </c>
      <c r="G88" s="489">
        <v>490</v>
      </c>
      <c r="H88" s="489">
        <v>520</v>
      </c>
      <c r="I88" s="489">
        <v>540</v>
      </c>
      <c r="J88" s="487"/>
      <c r="K88" s="487"/>
      <c r="L88" s="487"/>
      <c r="M88" s="487"/>
      <c r="N88" s="582"/>
      <c r="O88" s="572"/>
    </row>
    <row r="89" spans="1:15" ht="13.5" thickBot="1" x14ac:dyDescent="0.35">
      <c r="A89" s="768" t="s">
        <v>1305</v>
      </c>
      <c r="B89" s="431" t="s">
        <v>257</v>
      </c>
      <c r="C89" s="765">
        <f t="shared" ref="C89:H89" si="0">C81</f>
        <v>56562</v>
      </c>
      <c r="D89" s="765">
        <f t="shared" si="0"/>
        <v>59851</v>
      </c>
      <c r="E89" s="765">
        <f t="shared" si="0"/>
        <v>63151</v>
      </c>
      <c r="F89" s="765">
        <f t="shared" si="0"/>
        <v>66418</v>
      </c>
      <c r="G89" s="765">
        <f t="shared" si="0"/>
        <v>69685</v>
      </c>
      <c r="H89" s="765">
        <f t="shared" si="0"/>
        <v>72963</v>
      </c>
      <c r="I89" s="765">
        <f>I81</f>
        <v>76230</v>
      </c>
      <c r="J89" s="488"/>
      <c r="K89" s="488"/>
      <c r="L89" s="488"/>
      <c r="M89" s="488"/>
      <c r="N89" s="583"/>
      <c r="O89" s="572">
        <v>11</v>
      </c>
    </row>
    <row r="90" spans="1:15" ht="13.5" thickBot="1" x14ac:dyDescent="0.35">
      <c r="A90" s="180"/>
      <c r="B90" s="184"/>
      <c r="C90" s="446"/>
      <c r="D90" s="446"/>
      <c r="E90" s="446"/>
      <c r="F90" s="446"/>
      <c r="G90" s="446"/>
      <c r="H90" s="446"/>
      <c r="I90" s="446"/>
      <c r="J90" s="488"/>
      <c r="K90" s="488"/>
      <c r="L90" s="488"/>
      <c r="M90" s="488"/>
      <c r="N90" s="583"/>
      <c r="O90" s="572"/>
    </row>
    <row r="91" spans="1:15" ht="13.5" thickBot="1" x14ac:dyDescent="0.35">
      <c r="A91" s="180"/>
      <c r="B91" s="431" t="s">
        <v>244</v>
      </c>
      <c r="C91" s="462">
        <v>1</v>
      </c>
      <c r="D91" s="462">
        <v>2</v>
      </c>
      <c r="E91" s="462">
        <v>3</v>
      </c>
      <c r="F91" s="462">
        <v>4</v>
      </c>
      <c r="G91" s="462">
        <v>5</v>
      </c>
      <c r="H91" s="482">
        <v>6</v>
      </c>
      <c r="I91" s="482">
        <v>7</v>
      </c>
      <c r="J91" s="488"/>
      <c r="K91" s="488"/>
      <c r="L91" s="488"/>
      <c r="M91" s="488"/>
      <c r="N91" s="583"/>
      <c r="O91" s="572"/>
    </row>
    <row r="92" spans="1:15" ht="13.5" thickBot="1" x14ac:dyDescent="0.35">
      <c r="A92" s="767"/>
      <c r="B92" s="416" t="s">
        <v>245</v>
      </c>
      <c r="C92" s="463">
        <v>340</v>
      </c>
      <c r="D92" s="463">
        <v>400</v>
      </c>
      <c r="E92" s="463">
        <v>430</v>
      </c>
      <c r="F92" s="463">
        <v>470</v>
      </c>
      <c r="G92" s="463">
        <v>490</v>
      </c>
      <c r="H92" s="463">
        <v>520</v>
      </c>
      <c r="I92" s="463">
        <v>540</v>
      </c>
      <c r="J92" s="487"/>
      <c r="K92" s="487"/>
      <c r="L92" s="487"/>
      <c r="M92" s="487"/>
      <c r="N92" s="582"/>
      <c r="O92" s="572"/>
    </row>
    <row r="93" spans="1:15" ht="13.5" thickBot="1" x14ac:dyDescent="0.35">
      <c r="A93" s="768" t="s">
        <v>1306</v>
      </c>
      <c r="B93" s="431" t="s">
        <v>257</v>
      </c>
      <c r="C93" s="765">
        <f t="shared" ref="C93:I93" si="1">C81</f>
        <v>56562</v>
      </c>
      <c r="D93" s="765">
        <f t="shared" si="1"/>
        <v>59851</v>
      </c>
      <c r="E93" s="765">
        <f t="shared" si="1"/>
        <v>63151</v>
      </c>
      <c r="F93" s="765">
        <f t="shared" si="1"/>
        <v>66418</v>
      </c>
      <c r="G93" s="765">
        <f t="shared" si="1"/>
        <v>69685</v>
      </c>
      <c r="H93" s="765">
        <f t="shared" si="1"/>
        <v>72963</v>
      </c>
      <c r="I93" s="765">
        <f t="shared" si="1"/>
        <v>76230</v>
      </c>
      <c r="J93" s="488"/>
      <c r="K93" s="488"/>
      <c r="L93" s="488"/>
      <c r="M93" s="488"/>
      <c r="N93" s="583"/>
      <c r="O93" s="572">
        <v>11</v>
      </c>
    </row>
    <row r="94" spans="1:15" ht="13" x14ac:dyDescent="0.3">
      <c r="A94" s="180"/>
      <c r="B94" s="184"/>
      <c r="C94" s="446"/>
      <c r="D94" s="446"/>
      <c r="E94" s="446"/>
      <c r="F94" s="446"/>
      <c r="G94" s="446"/>
      <c r="H94" s="446"/>
      <c r="I94" s="446"/>
      <c r="J94" s="488"/>
      <c r="K94" s="488"/>
      <c r="L94" s="488"/>
      <c r="M94" s="488"/>
      <c r="N94" s="583"/>
      <c r="O94" s="572"/>
    </row>
    <row r="95" spans="1:15" ht="13.5" thickBot="1" x14ac:dyDescent="0.35">
      <c r="A95" s="180"/>
      <c r="B95" s="184"/>
      <c r="C95" s="446"/>
      <c r="D95" s="446"/>
      <c r="E95" s="446"/>
      <c r="F95" s="446"/>
      <c r="G95" s="446"/>
      <c r="H95" s="446"/>
      <c r="I95" s="446"/>
      <c r="J95" s="488"/>
      <c r="K95" s="488"/>
      <c r="L95" s="488"/>
      <c r="M95" s="488"/>
      <c r="N95" s="583"/>
      <c r="O95" s="572"/>
    </row>
    <row r="96" spans="1:15" ht="13.5" thickBot="1" x14ac:dyDescent="0.35">
      <c r="A96" s="433"/>
      <c r="B96" s="431" t="s">
        <v>244</v>
      </c>
      <c r="C96" s="462">
        <v>1</v>
      </c>
      <c r="D96" s="462">
        <v>2</v>
      </c>
      <c r="E96" s="462">
        <v>3</v>
      </c>
      <c r="F96" s="462">
        <v>4</v>
      </c>
      <c r="G96" s="462">
        <v>5</v>
      </c>
      <c r="H96" s="482">
        <v>6</v>
      </c>
      <c r="I96" s="482">
        <v>7</v>
      </c>
      <c r="J96" s="488"/>
      <c r="K96" s="488"/>
      <c r="L96" s="488"/>
      <c r="M96" s="488"/>
      <c r="N96" s="583"/>
      <c r="O96" s="572"/>
    </row>
    <row r="97" spans="1:15" ht="13.5" thickBot="1" x14ac:dyDescent="0.35">
      <c r="A97" s="767"/>
      <c r="B97" s="416" t="s">
        <v>245</v>
      </c>
      <c r="C97" s="463">
        <v>340</v>
      </c>
      <c r="D97" s="463">
        <v>400</v>
      </c>
      <c r="E97" s="463">
        <v>430</v>
      </c>
      <c r="F97" s="463">
        <v>470</v>
      </c>
      <c r="G97" s="463">
        <v>490</v>
      </c>
      <c r="H97" s="463">
        <v>520</v>
      </c>
      <c r="I97" s="463">
        <v>540</v>
      </c>
      <c r="J97" s="487"/>
      <c r="K97" s="487"/>
      <c r="L97" s="487"/>
      <c r="M97" s="487"/>
      <c r="N97" s="582"/>
      <c r="O97" s="572"/>
    </row>
    <row r="98" spans="1:15" ht="13.5" thickBot="1" x14ac:dyDescent="0.35">
      <c r="A98" s="768" t="s">
        <v>1307</v>
      </c>
      <c r="B98" s="428" t="s">
        <v>257</v>
      </c>
      <c r="C98" s="765">
        <f t="shared" ref="C98:I98" si="2">C93</f>
        <v>56562</v>
      </c>
      <c r="D98" s="765">
        <f t="shared" si="2"/>
        <v>59851</v>
      </c>
      <c r="E98" s="765">
        <f t="shared" si="2"/>
        <v>63151</v>
      </c>
      <c r="F98" s="765">
        <f t="shared" si="2"/>
        <v>66418</v>
      </c>
      <c r="G98" s="765">
        <f t="shared" si="2"/>
        <v>69685</v>
      </c>
      <c r="H98" s="765">
        <f t="shared" si="2"/>
        <v>72963</v>
      </c>
      <c r="I98" s="765">
        <f t="shared" si="2"/>
        <v>76230</v>
      </c>
      <c r="J98" s="488"/>
      <c r="K98" s="488"/>
      <c r="L98" s="488"/>
      <c r="M98" s="488"/>
      <c r="N98" s="583"/>
      <c r="O98" s="572">
        <v>11</v>
      </c>
    </row>
    <row r="99" spans="1:15" ht="13.5" thickBot="1" x14ac:dyDescent="0.35">
      <c r="A99" s="180"/>
      <c r="B99" s="184"/>
      <c r="C99" s="446"/>
      <c r="D99" s="446"/>
      <c r="E99" s="446"/>
      <c r="F99" s="446"/>
      <c r="G99" s="446"/>
      <c r="H99" s="446"/>
      <c r="I99" s="446"/>
      <c r="J99" s="488"/>
      <c r="K99" s="488"/>
      <c r="L99" s="488"/>
      <c r="M99" s="488"/>
      <c r="N99" s="583"/>
      <c r="O99" s="572"/>
    </row>
    <row r="100" spans="1:15" ht="13.5" thickBot="1" x14ac:dyDescent="0.35">
      <c r="A100" s="433"/>
      <c r="B100" s="431" t="s">
        <v>244</v>
      </c>
      <c r="C100" s="462">
        <v>1</v>
      </c>
      <c r="D100" s="462">
        <v>2</v>
      </c>
      <c r="E100" s="462">
        <v>3</v>
      </c>
      <c r="F100" s="462">
        <v>4</v>
      </c>
      <c r="G100" s="462">
        <v>5</v>
      </c>
      <c r="H100" s="482">
        <v>6</v>
      </c>
      <c r="I100" s="482">
        <v>7</v>
      </c>
      <c r="J100" s="488"/>
      <c r="K100" s="488"/>
      <c r="L100" s="488"/>
      <c r="M100" s="488"/>
      <c r="N100" s="583"/>
      <c r="O100" s="572"/>
    </row>
    <row r="101" spans="1:15" ht="13.5" thickBot="1" x14ac:dyDescent="0.35">
      <c r="A101" s="767"/>
      <c r="B101" s="416" t="s">
        <v>245</v>
      </c>
      <c r="C101" s="463">
        <v>340</v>
      </c>
      <c r="D101" s="463">
        <v>400</v>
      </c>
      <c r="E101" s="463">
        <v>430</v>
      </c>
      <c r="F101" s="463">
        <v>470</v>
      </c>
      <c r="G101" s="463">
        <v>490</v>
      </c>
      <c r="H101" s="463">
        <v>520</v>
      </c>
      <c r="I101" s="463">
        <v>540</v>
      </c>
      <c r="J101" s="487"/>
      <c r="K101" s="487"/>
      <c r="L101" s="487"/>
      <c r="M101" s="487"/>
      <c r="N101" s="582"/>
      <c r="O101" s="572"/>
    </row>
    <row r="102" spans="1:15" ht="13.5" thickBot="1" x14ac:dyDescent="0.35">
      <c r="A102" s="768" t="s">
        <v>1308</v>
      </c>
      <c r="B102" s="428" t="s">
        <v>257</v>
      </c>
      <c r="C102" s="765">
        <f t="shared" ref="C102:I102" si="3">C98</f>
        <v>56562</v>
      </c>
      <c r="D102" s="765">
        <f t="shared" si="3"/>
        <v>59851</v>
      </c>
      <c r="E102" s="765">
        <f t="shared" si="3"/>
        <v>63151</v>
      </c>
      <c r="F102" s="765">
        <f t="shared" si="3"/>
        <v>66418</v>
      </c>
      <c r="G102" s="765">
        <f t="shared" si="3"/>
        <v>69685</v>
      </c>
      <c r="H102" s="765">
        <f t="shared" si="3"/>
        <v>72963</v>
      </c>
      <c r="I102" s="765">
        <f t="shared" si="3"/>
        <v>76230</v>
      </c>
      <c r="J102" s="488"/>
      <c r="K102" s="488"/>
      <c r="L102" s="488"/>
      <c r="M102" s="488"/>
      <c r="N102" s="583"/>
      <c r="O102" s="572">
        <v>11</v>
      </c>
    </row>
    <row r="103" spans="1:15" ht="13.5" thickBot="1" x14ac:dyDescent="0.35">
      <c r="A103" s="180"/>
      <c r="B103" s="184"/>
      <c r="C103" s="446"/>
      <c r="D103" s="446"/>
      <c r="E103" s="446"/>
      <c r="F103" s="446"/>
      <c r="G103" s="446"/>
      <c r="H103" s="446"/>
      <c r="I103" s="446"/>
      <c r="J103" s="488"/>
      <c r="K103" s="488"/>
      <c r="L103" s="488"/>
      <c r="M103" s="488"/>
      <c r="N103" s="572"/>
      <c r="O103" s="572"/>
    </row>
    <row r="104" spans="1:15" ht="13.5" thickBot="1" x14ac:dyDescent="0.35">
      <c r="A104" s="433"/>
      <c r="B104" s="428" t="s">
        <v>244</v>
      </c>
      <c r="C104" s="481">
        <v>1</v>
      </c>
      <c r="D104" s="446"/>
      <c r="E104" s="446"/>
      <c r="F104" s="446"/>
      <c r="G104" s="446"/>
      <c r="H104" s="446"/>
      <c r="I104" s="446"/>
      <c r="J104" s="488"/>
      <c r="K104" s="488"/>
      <c r="L104" s="488"/>
      <c r="M104" s="488"/>
      <c r="N104" s="572"/>
      <c r="O104" s="572"/>
    </row>
    <row r="105" spans="1:15" ht="13.5" thickBot="1" x14ac:dyDescent="0.35">
      <c r="A105" s="767"/>
      <c r="B105" s="416" t="s">
        <v>245</v>
      </c>
      <c r="C105" s="464">
        <v>330</v>
      </c>
      <c r="D105" s="487"/>
      <c r="E105" s="487"/>
      <c r="F105" s="487"/>
      <c r="G105" s="487"/>
      <c r="H105" s="487"/>
      <c r="I105" s="487"/>
      <c r="J105" s="487"/>
      <c r="K105" s="487"/>
      <c r="L105" s="487"/>
      <c r="M105" s="487"/>
      <c r="N105" s="572"/>
      <c r="O105" s="572"/>
    </row>
    <row r="106" spans="1:15" ht="13.5" thickBot="1" x14ac:dyDescent="0.35">
      <c r="A106" s="768" t="s">
        <v>1309</v>
      </c>
      <c r="B106" s="427" t="s">
        <v>257</v>
      </c>
      <c r="C106" s="858">
        <f>'Pay scale M'!D61</f>
        <v>54926.7</v>
      </c>
      <c r="D106" s="933"/>
      <c r="E106" s="934"/>
      <c r="F106" s="934"/>
      <c r="G106" s="934"/>
      <c r="H106" s="488"/>
      <c r="I106" s="488"/>
      <c r="J106" s="488"/>
      <c r="K106" s="488"/>
      <c r="L106" s="488"/>
      <c r="M106" s="488"/>
      <c r="N106" s="572">
        <v>37</v>
      </c>
      <c r="O106" s="572" t="s">
        <v>325</v>
      </c>
    </row>
    <row r="107" spans="1:15" ht="13.5" thickBot="1" x14ac:dyDescent="0.35">
      <c r="A107" s="180"/>
      <c r="B107" s="184"/>
      <c r="C107" s="448"/>
      <c r="D107" s="488"/>
      <c r="E107" s="488"/>
      <c r="F107" s="488"/>
      <c r="G107" s="488"/>
      <c r="H107" s="488"/>
      <c r="I107" s="488"/>
      <c r="J107" s="488"/>
      <c r="K107" s="488"/>
      <c r="L107" s="488"/>
      <c r="M107" s="488"/>
      <c r="N107" s="572"/>
      <c r="O107" s="572"/>
    </row>
    <row r="108" spans="1:15" ht="13.5" thickBot="1" x14ac:dyDescent="0.35">
      <c r="A108" s="433"/>
      <c r="B108" s="428" t="s">
        <v>244</v>
      </c>
      <c r="C108" s="481">
        <v>1</v>
      </c>
      <c r="D108" s="488"/>
      <c r="E108" s="488"/>
      <c r="F108" s="488"/>
      <c r="G108" s="488"/>
      <c r="H108" s="488"/>
      <c r="I108" s="488"/>
      <c r="J108" s="488"/>
      <c r="K108" s="488"/>
      <c r="L108" s="488"/>
      <c r="M108" s="488"/>
      <c r="N108" s="572"/>
      <c r="O108" s="572"/>
    </row>
    <row r="109" spans="1:15" ht="13.5" thickBot="1" x14ac:dyDescent="0.35">
      <c r="A109" s="767"/>
      <c r="B109" s="416" t="s">
        <v>245</v>
      </c>
      <c r="C109" s="864">
        <v>380</v>
      </c>
      <c r="D109" s="487"/>
      <c r="E109" s="487"/>
      <c r="F109" s="487"/>
      <c r="G109" s="487"/>
      <c r="H109" s="487"/>
      <c r="I109" s="487"/>
      <c r="J109" s="487"/>
      <c r="K109" s="487"/>
      <c r="L109" s="487"/>
      <c r="M109" s="487"/>
      <c r="N109" s="572"/>
      <c r="O109" s="572"/>
    </row>
    <row r="110" spans="1:15" ht="13.5" thickBot="1" x14ac:dyDescent="0.35">
      <c r="A110" s="768" t="s">
        <v>1310</v>
      </c>
      <c r="B110" s="428" t="s">
        <v>257</v>
      </c>
      <c r="C110" s="857">
        <f>'Pay scale M'!D69</f>
        <v>57787.26</v>
      </c>
      <c r="D110" s="488"/>
      <c r="E110" s="488"/>
      <c r="F110" s="488"/>
      <c r="G110" s="488"/>
      <c r="H110" s="488"/>
      <c r="I110" s="488"/>
      <c r="J110" s="488"/>
      <c r="K110" s="488"/>
      <c r="L110" s="488"/>
      <c r="M110" s="488"/>
      <c r="N110" s="572" t="s">
        <v>325</v>
      </c>
      <c r="O110" s="572">
        <v>11</v>
      </c>
    </row>
    <row r="111" spans="1:15" ht="13.5" thickBot="1" x14ac:dyDescent="0.35">
      <c r="A111" s="180"/>
      <c r="B111" s="187"/>
      <c r="C111" s="450"/>
      <c r="D111" s="488"/>
      <c r="E111" s="488"/>
      <c r="F111" s="488"/>
      <c r="G111" s="488"/>
      <c r="H111" s="488"/>
      <c r="I111" s="488"/>
      <c r="J111" s="488"/>
      <c r="K111" s="488"/>
      <c r="L111" s="488"/>
      <c r="M111" s="488"/>
      <c r="N111" s="572"/>
      <c r="O111" s="572"/>
    </row>
    <row r="112" spans="1:15" ht="13.5" thickBot="1" x14ac:dyDescent="0.35">
      <c r="A112" s="433"/>
      <c r="B112" s="428" t="s">
        <v>244</v>
      </c>
      <c r="C112" s="481">
        <v>1</v>
      </c>
      <c r="D112" s="488"/>
      <c r="E112" s="488"/>
      <c r="F112" s="488"/>
      <c r="G112" s="488"/>
      <c r="H112" s="488"/>
      <c r="I112" s="488"/>
      <c r="J112" s="488"/>
      <c r="K112" s="488"/>
      <c r="L112" s="488"/>
      <c r="M112" s="488"/>
      <c r="N112" s="572"/>
      <c r="O112" s="572"/>
    </row>
    <row r="113" spans="1:24" ht="13.5" thickBot="1" x14ac:dyDescent="0.35">
      <c r="A113" s="767"/>
      <c r="B113" s="183" t="s">
        <v>245</v>
      </c>
      <c r="C113" s="464">
        <v>380</v>
      </c>
      <c r="D113" s="487"/>
      <c r="E113" s="487"/>
      <c r="F113" s="487"/>
      <c r="G113" s="487"/>
      <c r="H113" s="487"/>
      <c r="I113" s="487"/>
      <c r="J113" s="487"/>
      <c r="K113" s="487"/>
      <c r="L113" s="487"/>
      <c r="M113" s="487"/>
      <c r="N113" s="572"/>
      <c r="O113" s="572"/>
    </row>
    <row r="114" spans="1:24" ht="13.5" thickBot="1" x14ac:dyDescent="0.35">
      <c r="A114" s="768" t="s">
        <v>1311</v>
      </c>
      <c r="B114" s="428" t="s">
        <v>257</v>
      </c>
      <c r="C114" s="857">
        <f>C110</f>
        <v>57787.26</v>
      </c>
      <c r="D114" s="488"/>
      <c r="E114" s="488"/>
      <c r="F114" s="488"/>
      <c r="G114" s="488"/>
      <c r="H114" s="488"/>
      <c r="I114" s="488"/>
      <c r="J114" s="488"/>
      <c r="K114" s="488"/>
      <c r="L114" s="488"/>
      <c r="M114" s="488"/>
      <c r="N114" s="572" t="s">
        <v>325</v>
      </c>
      <c r="O114" s="572">
        <v>11</v>
      </c>
    </row>
    <row r="115" spans="1:24" ht="13.5" thickBot="1" x14ac:dyDescent="0.35">
      <c r="A115" s="180"/>
      <c r="B115" s="184"/>
      <c r="C115" s="448"/>
      <c r="D115" s="488"/>
      <c r="E115" s="488"/>
      <c r="F115" s="488"/>
      <c r="G115" s="488"/>
      <c r="H115" s="488"/>
      <c r="I115" s="488"/>
      <c r="J115" s="488"/>
      <c r="K115" s="488"/>
      <c r="L115" s="488"/>
      <c r="M115" s="488"/>
      <c r="N115" s="572"/>
      <c r="O115" s="572"/>
    </row>
    <row r="116" spans="1:24" ht="13.5" thickBot="1" x14ac:dyDescent="0.35">
      <c r="A116" s="433"/>
      <c r="B116" s="428" t="s">
        <v>244</v>
      </c>
      <c r="C116" s="481">
        <v>1</v>
      </c>
      <c r="D116" s="488"/>
      <c r="E116" s="488"/>
      <c r="F116" s="488"/>
      <c r="G116" s="488"/>
      <c r="H116" s="488"/>
      <c r="I116" s="488"/>
      <c r="J116" s="488"/>
      <c r="K116" s="488"/>
      <c r="L116" s="488"/>
      <c r="M116" s="488"/>
      <c r="N116" s="572"/>
      <c r="O116" s="572"/>
    </row>
    <row r="117" spans="1:24" ht="13.5" thickBot="1" x14ac:dyDescent="0.35">
      <c r="A117" s="767"/>
      <c r="B117" s="416" t="s">
        <v>245</v>
      </c>
      <c r="C117" s="490">
        <v>370</v>
      </c>
      <c r="D117" s="453"/>
      <c r="E117" s="453"/>
      <c r="F117" s="453"/>
      <c r="G117" s="454"/>
      <c r="H117" s="173"/>
      <c r="I117" s="173"/>
      <c r="J117" s="173"/>
      <c r="K117" s="173"/>
      <c r="L117" s="173"/>
      <c r="M117" s="173"/>
      <c r="N117" s="572"/>
      <c r="O117" s="572"/>
    </row>
    <row r="118" spans="1:24" ht="13.5" thickBot="1" x14ac:dyDescent="0.35">
      <c r="A118" s="768" t="s">
        <v>1312</v>
      </c>
      <c r="B118" s="427" t="s">
        <v>257</v>
      </c>
      <c r="C118" s="765">
        <f>'Pay scale M'!D68</f>
        <v>57794</v>
      </c>
      <c r="D118" s="455" t="s">
        <v>259</v>
      </c>
      <c r="E118" s="252"/>
      <c r="F118" s="252"/>
      <c r="G118" s="456">
        <f>'MD Rates'!G206</f>
        <v>1400</v>
      </c>
      <c r="H118" s="176"/>
      <c r="I118" s="176"/>
      <c r="J118" s="176"/>
      <c r="K118" s="176"/>
      <c r="L118" s="176"/>
      <c r="M118" s="176"/>
      <c r="N118" s="572"/>
      <c r="O118" s="572">
        <v>11</v>
      </c>
    </row>
    <row r="119" spans="1:24" ht="13.5" thickBot="1" x14ac:dyDescent="0.35">
      <c r="A119" s="180"/>
      <c r="B119" s="184"/>
      <c r="C119" s="254"/>
      <c r="D119" s="452"/>
      <c r="E119" s="180"/>
      <c r="F119" s="180"/>
      <c r="G119" s="254"/>
      <c r="H119" s="176"/>
      <c r="I119" s="176"/>
      <c r="J119" s="176"/>
      <c r="K119" s="176"/>
      <c r="L119" s="176"/>
      <c r="M119" s="176"/>
      <c r="N119" s="572"/>
      <c r="O119" s="572"/>
    </row>
    <row r="120" spans="1:24" ht="13.5" thickBot="1" x14ac:dyDescent="0.35">
      <c r="A120" s="180"/>
      <c r="B120" s="428" t="s">
        <v>244</v>
      </c>
      <c r="C120" s="491">
        <v>1</v>
      </c>
      <c r="D120" s="452"/>
      <c r="E120" s="180"/>
      <c r="F120" s="180"/>
      <c r="G120" s="254"/>
      <c r="H120" s="176"/>
      <c r="I120" s="176"/>
      <c r="J120" s="176"/>
      <c r="K120" s="176"/>
      <c r="L120" s="176"/>
      <c r="M120" s="176"/>
      <c r="N120" s="572"/>
      <c r="O120" s="572"/>
    </row>
    <row r="121" spans="1:24" ht="13.5" thickBot="1" x14ac:dyDescent="0.35">
      <c r="A121" s="767"/>
      <c r="B121" s="416" t="s">
        <v>245</v>
      </c>
      <c r="C121" s="490">
        <v>370</v>
      </c>
      <c r="D121" s="453"/>
      <c r="E121" s="453"/>
      <c r="F121" s="453"/>
      <c r="G121" s="454"/>
      <c r="H121" s="173"/>
      <c r="I121" s="173"/>
      <c r="J121" s="173"/>
      <c r="K121" s="173"/>
      <c r="L121" s="173"/>
      <c r="M121" s="173"/>
      <c r="N121" s="572"/>
      <c r="O121" s="572"/>
    </row>
    <row r="122" spans="1:24" ht="13.5" thickBot="1" x14ac:dyDescent="0.35">
      <c r="A122" s="768" t="s">
        <v>1313</v>
      </c>
      <c r="B122" s="428" t="s">
        <v>257</v>
      </c>
      <c r="C122" s="765">
        <f>C118</f>
        <v>57794</v>
      </c>
      <c r="D122" s="455" t="s">
        <v>259</v>
      </c>
      <c r="E122" s="252"/>
      <c r="F122" s="252"/>
      <c r="G122" s="456">
        <f>G118</f>
        <v>1400</v>
      </c>
      <c r="H122" s="176"/>
      <c r="I122" s="176"/>
      <c r="J122" s="176"/>
      <c r="K122" s="176"/>
      <c r="L122" s="176"/>
      <c r="M122" s="176"/>
      <c r="N122" s="572"/>
      <c r="O122" s="572">
        <v>11</v>
      </c>
    </row>
    <row r="123" spans="1:24" ht="13.5" thickBot="1" x14ac:dyDescent="0.35">
      <c r="A123" s="180"/>
      <c r="B123" s="184"/>
      <c r="C123" s="254"/>
      <c r="D123" s="452"/>
      <c r="E123" s="180"/>
      <c r="F123" s="180"/>
      <c r="G123" s="254"/>
      <c r="H123" s="180"/>
      <c r="I123" s="176"/>
      <c r="J123" s="176"/>
      <c r="K123" s="176"/>
      <c r="L123" s="176"/>
      <c r="M123" s="176"/>
      <c r="N123" s="572"/>
      <c r="O123" s="572"/>
    </row>
    <row r="124" spans="1:24" ht="13.5" thickBot="1" x14ac:dyDescent="0.35">
      <c r="A124" s="180"/>
      <c r="B124" s="431" t="s">
        <v>244</v>
      </c>
      <c r="C124" s="462">
        <v>1</v>
      </c>
      <c r="D124" s="462">
        <v>2</v>
      </c>
      <c r="E124" s="462">
        <v>3</v>
      </c>
      <c r="F124" s="462">
        <v>4</v>
      </c>
      <c r="G124" s="462">
        <v>5</v>
      </c>
      <c r="H124" s="482">
        <v>6</v>
      </c>
      <c r="I124" s="482">
        <v>7</v>
      </c>
      <c r="J124" s="483">
        <v>8</v>
      </c>
      <c r="K124" s="176"/>
      <c r="L124" s="176"/>
      <c r="M124" s="176"/>
      <c r="N124" s="572"/>
      <c r="O124" s="572"/>
    </row>
    <row r="125" spans="1:24" ht="13.5" thickBot="1" x14ac:dyDescent="0.35">
      <c r="A125" s="767"/>
      <c r="B125" s="416" t="s">
        <v>245</v>
      </c>
      <c r="C125" s="464">
        <v>120</v>
      </c>
      <c r="D125" s="464">
        <v>160</v>
      </c>
      <c r="E125" s="464">
        <v>210</v>
      </c>
      <c r="F125" s="464">
        <v>270</v>
      </c>
      <c r="G125" s="464">
        <v>290</v>
      </c>
      <c r="H125" s="464">
        <v>318</v>
      </c>
      <c r="I125" s="464">
        <v>360</v>
      </c>
      <c r="J125" s="464">
        <v>410</v>
      </c>
      <c r="K125" s="173"/>
      <c r="L125" s="173"/>
      <c r="M125" s="173"/>
      <c r="N125" s="572"/>
      <c r="O125" s="572"/>
    </row>
    <row r="126" spans="1:24" ht="13.5" thickBot="1" x14ac:dyDescent="0.35">
      <c r="A126" s="760" t="s">
        <v>1314</v>
      </c>
      <c r="B126" s="428" t="s">
        <v>257</v>
      </c>
      <c r="C126" s="910">
        <f>'Pay scale M'!D24</f>
        <v>39468</v>
      </c>
      <c r="D126" s="910">
        <f>'Pay scale M'!D31</f>
        <v>42601</v>
      </c>
      <c r="E126" s="910">
        <f>'Pay scale M'!D39</f>
        <v>45733</v>
      </c>
      <c r="F126" s="910">
        <f>'Pay scale M'!D49</f>
        <v>48865</v>
      </c>
      <c r="G126" s="910">
        <f>'Pay scale M'!D52</f>
        <v>52000</v>
      </c>
      <c r="H126" s="910">
        <f>'Pay scale M'!D59</f>
        <v>55130</v>
      </c>
      <c r="I126" s="910">
        <f>'Pay scale M'!D67</f>
        <v>58264</v>
      </c>
      <c r="J126" s="910">
        <f>'Pay scale M'!D76</f>
        <v>61396</v>
      </c>
      <c r="K126" s="176"/>
      <c r="L126" s="176"/>
      <c r="M126" s="176"/>
      <c r="N126" s="572"/>
      <c r="O126" s="572">
        <v>11</v>
      </c>
    </row>
    <row r="127" spans="1:24" x14ac:dyDescent="0.25">
      <c r="A127" s="1223" t="s">
        <v>271</v>
      </c>
      <c r="B127" s="1140"/>
      <c r="C127" s="1140"/>
      <c r="D127" s="1140"/>
      <c r="E127" s="1140"/>
      <c r="F127" s="1140"/>
      <c r="G127" s="1140"/>
      <c r="H127" s="1140"/>
      <c r="I127" s="1140"/>
      <c r="J127" s="1140"/>
      <c r="K127" s="217"/>
      <c r="L127" s="217"/>
      <c r="M127" s="217"/>
      <c r="N127" s="585"/>
      <c r="O127" s="586"/>
      <c r="P127" s="177"/>
      <c r="Q127" s="176"/>
      <c r="X127" t="s">
        <v>325</v>
      </c>
    </row>
    <row r="128" spans="1:24" x14ac:dyDescent="0.25">
      <c r="A128" s="1140"/>
      <c r="B128" s="1140"/>
      <c r="C128" s="1140"/>
      <c r="D128" s="1140"/>
      <c r="E128" s="1140"/>
      <c r="F128" s="1140"/>
      <c r="G128" s="1140"/>
      <c r="H128" s="1140"/>
      <c r="I128" s="1140"/>
      <c r="J128" s="1140"/>
      <c r="K128" s="217"/>
      <c r="L128" s="217"/>
      <c r="M128" s="217"/>
      <c r="N128" s="585"/>
      <c r="O128" s="586"/>
      <c r="P128" s="177"/>
      <c r="Q128" s="176"/>
    </row>
    <row r="129" spans="1:17" x14ac:dyDescent="0.25">
      <c r="A129" s="458"/>
      <c r="B129" s="180"/>
      <c r="C129" s="218"/>
      <c r="D129" s="218"/>
      <c r="E129" s="218"/>
      <c r="F129" s="218"/>
      <c r="G129" s="218"/>
      <c r="H129" s="218"/>
      <c r="I129" s="218"/>
      <c r="J129" s="217"/>
      <c r="K129" s="217"/>
      <c r="L129" s="217"/>
      <c r="M129" s="217"/>
      <c r="N129" s="585"/>
      <c r="O129" s="586"/>
      <c r="P129" s="177"/>
      <c r="Q129" s="176"/>
    </row>
    <row r="130" spans="1:17" x14ac:dyDescent="0.25">
      <c r="A130" s="1218" t="s">
        <v>272</v>
      </c>
      <c r="B130" s="1140"/>
      <c r="C130" s="1140"/>
      <c r="D130" s="1140"/>
      <c r="E130" s="1140"/>
      <c r="F130" s="1140"/>
      <c r="G130" s="218"/>
      <c r="H130" s="218"/>
      <c r="I130" s="218"/>
      <c r="J130" s="217"/>
      <c r="K130" s="177"/>
      <c r="L130" s="177"/>
      <c r="M130" s="177"/>
      <c r="N130" s="586"/>
      <c r="O130" s="586"/>
      <c r="P130" s="177"/>
      <c r="Q130" s="176"/>
    </row>
    <row r="131" spans="1:17" x14ac:dyDescent="0.25">
      <c r="A131" s="1219"/>
      <c r="B131" s="1140"/>
      <c r="C131" s="1140"/>
      <c r="D131" s="1140"/>
      <c r="E131" s="1140"/>
      <c r="F131" s="1140"/>
      <c r="G131" s="218"/>
      <c r="H131" s="218"/>
      <c r="I131" s="218"/>
      <c r="J131" s="217"/>
      <c r="K131" s="177"/>
      <c r="L131" s="177"/>
      <c r="M131" s="177"/>
      <c r="N131" s="586"/>
      <c r="O131" s="586"/>
      <c r="P131" s="177"/>
      <c r="Q131" s="176"/>
    </row>
    <row r="132" spans="1:17" ht="13" thickBot="1" x14ac:dyDescent="0.3">
      <c r="A132" s="457"/>
      <c r="B132" s="233"/>
      <c r="C132" s="233"/>
      <c r="D132" s="233"/>
      <c r="E132" s="233"/>
      <c r="F132" s="233"/>
      <c r="G132" s="218"/>
      <c r="H132" s="218"/>
      <c r="I132" s="218"/>
      <c r="J132" s="217"/>
      <c r="K132" s="177"/>
      <c r="L132" s="177"/>
      <c r="M132" s="177"/>
      <c r="N132" s="586"/>
      <c r="O132" s="586"/>
      <c r="P132" s="177"/>
      <c r="Q132" s="176"/>
    </row>
    <row r="133" spans="1:17" ht="13" thickBot="1" x14ac:dyDescent="0.3">
      <c r="A133" s="457"/>
      <c r="B133" s="428" t="s">
        <v>244</v>
      </c>
      <c r="C133" s="491">
        <v>1</v>
      </c>
      <c r="D133" s="492"/>
      <c r="E133" s="492"/>
      <c r="F133" s="492"/>
      <c r="G133" s="218"/>
      <c r="H133" s="218"/>
      <c r="I133" s="218"/>
      <c r="J133" s="484"/>
      <c r="K133" s="493"/>
      <c r="L133" s="493"/>
      <c r="M133" s="177"/>
      <c r="N133" s="586"/>
      <c r="O133" s="586"/>
      <c r="P133" s="177"/>
      <c r="Q133" s="176"/>
    </row>
    <row r="134" spans="1:17" x14ac:dyDescent="0.25">
      <c r="A134" s="767"/>
      <c r="B134" s="459" t="s">
        <v>245</v>
      </c>
      <c r="C134" s="494">
        <v>260</v>
      </c>
      <c r="D134" s="487"/>
      <c r="E134" s="487"/>
      <c r="F134" s="487"/>
      <c r="G134" s="487"/>
      <c r="H134" s="487"/>
      <c r="I134" s="487"/>
      <c r="J134" s="487"/>
      <c r="K134" s="487"/>
      <c r="L134" s="493"/>
      <c r="M134" s="177"/>
      <c r="N134" s="586"/>
      <c r="O134" s="586"/>
      <c r="P134" s="177"/>
      <c r="Q134" s="176"/>
    </row>
    <row r="135" spans="1:17" ht="13.5" thickBot="1" x14ac:dyDescent="0.35">
      <c r="A135" s="768" t="s">
        <v>1315</v>
      </c>
      <c r="B135" s="427" t="s">
        <v>257</v>
      </c>
      <c r="C135" s="856">
        <f>'Pay scale M'!D47</f>
        <v>49701.47</v>
      </c>
      <c r="D135" s="488"/>
      <c r="E135" s="488"/>
      <c r="F135" s="488"/>
      <c r="G135" s="488"/>
      <c r="H135" s="488"/>
      <c r="I135" s="488"/>
      <c r="J135" s="488"/>
      <c r="K135" s="488"/>
      <c r="L135" s="488"/>
      <c r="M135" s="176"/>
      <c r="N135" s="572"/>
      <c r="O135" s="572">
        <v>10</v>
      </c>
    </row>
    <row r="136" spans="1:17" ht="13.5" thickBot="1" x14ac:dyDescent="0.35">
      <c r="A136" s="179"/>
      <c r="B136" s="184"/>
      <c r="C136" s="448"/>
      <c r="D136" s="488"/>
      <c r="E136" s="488"/>
      <c r="F136" s="488"/>
      <c r="G136" s="488"/>
      <c r="H136" s="488"/>
      <c r="I136" s="488"/>
      <c r="J136" s="488"/>
      <c r="K136" s="488"/>
      <c r="L136" s="488"/>
      <c r="M136" s="176"/>
      <c r="N136" s="572"/>
      <c r="O136" s="572"/>
    </row>
    <row r="137" spans="1:17" ht="13.5" thickBot="1" x14ac:dyDescent="0.35">
      <c r="A137" s="179"/>
      <c r="B137" s="431" t="s">
        <v>244</v>
      </c>
      <c r="C137" s="462">
        <v>1</v>
      </c>
      <c r="D137" s="462">
        <v>2</v>
      </c>
      <c r="E137" s="462">
        <v>3</v>
      </c>
      <c r="F137" s="462">
        <v>4</v>
      </c>
      <c r="G137" s="462">
        <v>5</v>
      </c>
      <c r="H137" s="482">
        <v>6</v>
      </c>
      <c r="I137" s="488"/>
      <c r="J137" s="488"/>
      <c r="K137" s="488"/>
      <c r="L137" s="488"/>
      <c r="M137" s="176"/>
      <c r="N137" s="572"/>
      <c r="O137" s="572"/>
    </row>
    <row r="138" spans="1:17" ht="13.5" thickBot="1" x14ac:dyDescent="0.35">
      <c r="A138" s="767"/>
      <c r="B138" s="416" t="s">
        <v>245</v>
      </c>
      <c r="C138" s="464">
        <v>120</v>
      </c>
      <c r="D138" s="464">
        <v>160</v>
      </c>
      <c r="E138" s="464">
        <v>210</v>
      </c>
      <c r="F138" s="464">
        <v>270</v>
      </c>
      <c r="G138" s="464">
        <v>290</v>
      </c>
      <c r="H138" s="464">
        <v>320</v>
      </c>
      <c r="I138" s="487"/>
      <c r="J138" s="487"/>
      <c r="K138" s="487"/>
      <c r="L138" s="493"/>
      <c r="M138" s="177"/>
      <c r="N138" s="572"/>
      <c r="O138" s="572"/>
    </row>
    <row r="139" spans="1:17" ht="13.5" thickBot="1" x14ac:dyDescent="0.35">
      <c r="A139" s="768" t="s">
        <v>1316</v>
      </c>
      <c r="B139" s="428" t="s">
        <v>257</v>
      </c>
      <c r="C139" s="765">
        <f>'Pay scale M'!D24</f>
        <v>39468</v>
      </c>
      <c r="D139" s="765">
        <f>'Pay scale M'!D31</f>
        <v>42601</v>
      </c>
      <c r="E139" s="765">
        <f>'Pay scale M'!D39</f>
        <v>45733</v>
      </c>
      <c r="F139" s="765">
        <f>'Pay scale M'!D49</f>
        <v>48865</v>
      </c>
      <c r="G139" s="765">
        <f>'Pay scale M'!D52</f>
        <v>52000</v>
      </c>
      <c r="H139" s="765">
        <f>'Pay scale M'!D60</f>
        <v>55130</v>
      </c>
      <c r="I139" s="488"/>
      <c r="J139" s="488"/>
      <c r="K139" s="488"/>
      <c r="L139" s="488"/>
      <c r="M139" s="176"/>
      <c r="N139" s="572"/>
      <c r="O139" s="572">
        <v>10</v>
      </c>
    </row>
    <row r="140" spans="1:17" ht="13.5" thickBot="1" x14ac:dyDescent="0.35">
      <c r="A140" s="179"/>
      <c r="B140" s="184"/>
      <c r="C140" s="446"/>
      <c r="D140" s="446"/>
      <c r="E140" s="446"/>
      <c r="F140" s="446"/>
      <c r="G140" s="446"/>
      <c r="H140" s="446"/>
      <c r="I140" s="488"/>
      <c r="J140" s="488"/>
      <c r="K140" s="488"/>
      <c r="L140" s="488"/>
      <c r="M140" s="176"/>
      <c r="N140" s="572"/>
      <c r="O140" s="572"/>
    </row>
    <row r="141" spans="1:17" ht="13.5" thickBot="1" x14ac:dyDescent="0.35">
      <c r="A141" s="179"/>
      <c r="B141" s="428" t="s">
        <v>244</v>
      </c>
      <c r="C141" s="491">
        <v>1</v>
      </c>
      <c r="D141" s="446"/>
      <c r="E141" s="446"/>
      <c r="F141" s="446"/>
      <c r="G141" s="446"/>
      <c r="H141" s="446"/>
      <c r="I141" s="488"/>
      <c r="J141" s="488"/>
      <c r="K141" s="488"/>
      <c r="L141" s="488"/>
      <c r="M141" s="176"/>
      <c r="N141" s="572"/>
      <c r="O141" s="572"/>
    </row>
    <row r="142" spans="1:17" ht="13.5" thickBot="1" x14ac:dyDescent="0.35">
      <c r="A142" s="767"/>
      <c r="B142" s="416" t="s">
        <v>245</v>
      </c>
      <c r="C142" s="464">
        <v>260</v>
      </c>
      <c r="D142" s="487"/>
      <c r="E142" s="487"/>
      <c r="F142" s="487"/>
      <c r="G142" s="487"/>
      <c r="H142" s="487"/>
      <c r="I142" s="487"/>
      <c r="J142" s="487"/>
      <c r="K142" s="487"/>
      <c r="L142" s="493"/>
      <c r="M142" s="177"/>
      <c r="N142" s="572"/>
      <c r="O142" s="572"/>
    </row>
    <row r="143" spans="1:17" ht="13.5" thickBot="1" x14ac:dyDescent="0.35">
      <c r="A143" s="768" t="s">
        <v>1317</v>
      </c>
      <c r="B143" s="428" t="s">
        <v>257</v>
      </c>
      <c r="C143" s="858">
        <f>C135</f>
        <v>49701.47</v>
      </c>
      <c r="D143" s="488"/>
      <c r="E143" s="488"/>
      <c r="F143" s="488"/>
      <c r="G143" s="488"/>
      <c r="H143" s="488"/>
      <c r="I143" s="488"/>
      <c r="J143" s="488"/>
      <c r="K143" s="488"/>
      <c r="L143" s="488"/>
      <c r="M143" s="176"/>
      <c r="N143" s="572"/>
      <c r="O143" s="572">
        <v>10</v>
      </c>
    </row>
    <row r="144" spans="1:17" ht="13.5" thickBot="1" x14ac:dyDescent="0.35">
      <c r="A144" s="180"/>
      <c r="B144" s="184"/>
      <c r="C144" s="448"/>
      <c r="D144" s="488"/>
      <c r="E144" s="488"/>
      <c r="F144" s="488"/>
      <c r="G144" s="488"/>
      <c r="H144" s="488"/>
      <c r="I144" s="488"/>
      <c r="J144" s="488"/>
      <c r="K144" s="488"/>
      <c r="L144" s="488"/>
      <c r="M144" s="176"/>
      <c r="N144" s="572"/>
      <c r="O144" s="572"/>
    </row>
    <row r="145" spans="1:15" ht="13.5" thickBot="1" x14ac:dyDescent="0.35">
      <c r="A145" s="180"/>
      <c r="B145" s="431" t="s">
        <v>244</v>
      </c>
      <c r="C145" s="462">
        <v>1</v>
      </c>
      <c r="D145" s="462">
        <v>2</v>
      </c>
      <c r="E145" s="462">
        <v>3</v>
      </c>
      <c r="F145" s="462">
        <v>4</v>
      </c>
      <c r="G145" s="462">
        <v>5</v>
      </c>
      <c r="H145" s="482">
        <v>6</v>
      </c>
      <c r="I145" s="488"/>
      <c r="J145" s="488"/>
      <c r="K145" s="488"/>
      <c r="L145" s="488"/>
      <c r="M145" s="176"/>
      <c r="N145" s="572"/>
      <c r="O145" s="572"/>
    </row>
    <row r="146" spans="1:15" ht="13.5" thickBot="1" x14ac:dyDescent="0.35">
      <c r="A146" s="767"/>
      <c r="B146" s="416" t="s">
        <v>245</v>
      </c>
      <c r="C146" s="464">
        <v>360</v>
      </c>
      <c r="D146" s="464">
        <v>410</v>
      </c>
      <c r="E146" s="464">
        <v>440</v>
      </c>
      <c r="F146" s="464">
        <v>480</v>
      </c>
      <c r="G146" s="464">
        <v>493</v>
      </c>
      <c r="H146" s="464">
        <v>525</v>
      </c>
      <c r="I146" s="487"/>
      <c r="J146" s="487"/>
      <c r="K146" s="487"/>
      <c r="L146" s="493"/>
      <c r="M146" s="177"/>
      <c r="N146" s="572"/>
      <c r="O146" s="572"/>
    </row>
    <row r="147" spans="1:15" ht="13.5" thickBot="1" x14ac:dyDescent="0.35">
      <c r="A147" s="768" t="s">
        <v>1318</v>
      </c>
      <c r="B147" s="428" t="s">
        <v>257</v>
      </c>
      <c r="C147" s="765">
        <f>I126</f>
        <v>58264</v>
      </c>
      <c r="D147" s="765">
        <f>J126</f>
        <v>61396</v>
      </c>
      <c r="E147" s="765">
        <f>'Pay scale M'!D84</f>
        <v>64530</v>
      </c>
      <c r="F147" s="765">
        <f>'Pay scale M'!D91</f>
        <v>67663</v>
      </c>
      <c r="G147" s="765">
        <f>'Pay scale M'!D98</f>
        <v>70794</v>
      </c>
      <c r="H147" s="765">
        <f>'Pay scale M'!D108</f>
        <v>73928</v>
      </c>
      <c r="I147" s="488"/>
      <c r="J147" s="488"/>
      <c r="K147" s="488"/>
      <c r="L147" s="488"/>
      <c r="M147" s="176"/>
      <c r="N147" s="572"/>
      <c r="O147" s="572">
        <v>10</v>
      </c>
    </row>
    <row r="148" spans="1:15" ht="13.5" thickBot="1" x14ac:dyDescent="0.35">
      <c r="A148" s="180"/>
      <c r="B148" s="184"/>
      <c r="C148" s="446"/>
      <c r="D148" s="446"/>
      <c r="E148" s="446"/>
      <c r="F148" s="446"/>
      <c r="G148" s="446"/>
      <c r="H148" s="446"/>
      <c r="I148" s="488"/>
      <c r="J148" s="488"/>
      <c r="K148" s="488"/>
      <c r="L148" s="488"/>
      <c r="M148" s="176"/>
      <c r="N148" s="572"/>
      <c r="O148" s="572"/>
    </row>
    <row r="149" spans="1:15" ht="13.5" thickBot="1" x14ac:dyDescent="0.35">
      <c r="A149" s="180"/>
      <c r="B149" s="431" t="s">
        <v>244</v>
      </c>
      <c r="C149" s="462">
        <v>1</v>
      </c>
      <c r="D149" s="462">
        <v>2</v>
      </c>
      <c r="E149" s="446"/>
      <c r="F149" s="446"/>
      <c r="G149" s="446"/>
      <c r="H149" s="446"/>
      <c r="I149" s="488"/>
      <c r="J149" s="488"/>
      <c r="K149" s="488"/>
      <c r="L149" s="488"/>
      <c r="M149" s="176"/>
      <c r="N149" s="572"/>
      <c r="O149" s="572"/>
    </row>
    <row r="150" spans="1:15" ht="13" x14ac:dyDescent="0.3">
      <c r="A150" s="434"/>
      <c r="B150" s="416" t="s">
        <v>245</v>
      </c>
      <c r="C150" s="464">
        <v>20</v>
      </c>
      <c r="D150" s="464">
        <v>40</v>
      </c>
      <c r="E150" s="487"/>
      <c r="F150" s="487"/>
      <c r="G150" s="487"/>
      <c r="H150" s="487"/>
      <c r="I150" s="487"/>
      <c r="J150" s="487"/>
      <c r="K150" s="487"/>
      <c r="L150" s="493"/>
      <c r="M150" s="177"/>
      <c r="N150" s="572"/>
      <c r="O150" s="572"/>
    </row>
    <row r="151" spans="1:15" ht="13.5" thickBot="1" x14ac:dyDescent="0.35">
      <c r="A151" s="435" t="s">
        <v>1319</v>
      </c>
      <c r="B151" s="427" t="s">
        <v>257</v>
      </c>
      <c r="C151" s="444">
        <f>'Pay scale M'!D5</f>
        <v>25563</v>
      </c>
      <c r="D151" s="444">
        <f>'Pay scale M'!D7</f>
        <v>27159</v>
      </c>
      <c r="E151" s="488"/>
      <c r="F151" s="488"/>
      <c r="G151" s="488"/>
      <c r="H151" s="488"/>
      <c r="I151" s="488"/>
      <c r="J151" s="488"/>
      <c r="K151" s="488"/>
      <c r="L151" s="488"/>
      <c r="M151" s="176"/>
      <c r="N151" s="572">
        <v>40</v>
      </c>
      <c r="O151" s="572"/>
    </row>
    <row r="152" spans="1:15" ht="13.5" thickBot="1" x14ac:dyDescent="0.35">
      <c r="A152" s="180"/>
      <c r="B152" s="184"/>
      <c r="C152" s="446"/>
      <c r="D152" s="446"/>
      <c r="E152" s="488"/>
      <c r="F152" s="488"/>
      <c r="G152" s="488"/>
      <c r="H152" s="488"/>
      <c r="I152" s="488"/>
      <c r="J152" s="488"/>
      <c r="K152" s="488"/>
      <c r="L152" s="488"/>
      <c r="M152" s="176"/>
      <c r="N152" s="572"/>
      <c r="O152" s="572"/>
    </row>
    <row r="153" spans="1:15" ht="13.5" thickBot="1" x14ac:dyDescent="0.35">
      <c r="A153" s="180"/>
      <c r="B153" s="431" t="s">
        <v>244</v>
      </c>
      <c r="C153" s="462">
        <v>1</v>
      </c>
      <c r="D153" s="446"/>
      <c r="E153" s="488"/>
      <c r="F153" s="488"/>
      <c r="G153" s="488"/>
      <c r="H153" s="488"/>
      <c r="I153" s="488"/>
      <c r="J153" s="488"/>
      <c r="K153" s="488"/>
      <c r="L153" s="488"/>
      <c r="M153" s="176"/>
      <c r="N153" s="572"/>
      <c r="O153" s="572"/>
    </row>
    <row r="154" spans="1:15" ht="13" x14ac:dyDescent="0.3">
      <c r="A154" s="434"/>
      <c r="B154" s="416" t="s">
        <v>245</v>
      </c>
      <c r="C154" s="464">
        <v>30</v>
      </c>
      <c r="D154" s="487"/>
      <c r="E154" s="487"/>
      <c r="F154" s="487"/>
      <c r="G154" s="487"/>
      <c r="H154" s="487"/>
      <c r="I154" s="487"/>
      <c r="J154" s="487"/>
      <c r="K154" s="487"/>
      <c r="L154" s="493"/>
      <c r="M154" s="177"/>
      <c r="N154" s="572"/>
      <c r="O154" s="572"/>
    </row>
    <row r="155" spans="1:15" ht="13.5" thickBot="1" x14ac:dyDescent="0.35">
      <c r="A155" s="435" t="s">
        <v>1320</v>
      </c>
      <c r="B155" s="427" t="s">
        <v>257</v>
      </c>
      <c r="C155" s="447">
        <f>'Pay scale M'!D6</f>
        <v>23930</v>
      </c>
      <c r="D155" s="1094" t="s">
        <v>1406</v>
      </c>
      <c r="E155" s="488"/>
      <c r="F155" s="488"/>
      <c r="G155" s="488"/>
      <c r="H155" s="488"/>
      <c r="I155" s="488"/>
      <c r="J155" s="488"/>
      <c r="K155" s="488"/>
      <c r="L155" s="488"/>
      <c r="M155" s="176"/>
      <c r="N155" s="572">
        <v>40</v>
      </c>
      <c r="O155" s="572"/>
    </row>
    <row r="156" spans="1:15" ht="13.5" thickBot="1" x14ac:dyDescent="0.35">
      <c r="A156" s="180"/>
      <c r="B156" s="184"/>
      <c r="C156" s="448"/>
      <c r="D156" s="488"/>
      <c r="E156" s="488"/>
      <c r="F156" s="488"/>
      <c r="G156" s="488"/>
      <c r="H156" s="488"/>
      <c r="I156" s="488"/>
      <c r="J156" s="488"/>
      <c r="K156" s="488"/>
      <c r="L156" s="488"/>
      <c r="M156" s="176"/>
      <c r="N156" s="572"/>
      <c r="O156" s="572"/>
    </row>
    <row r="157" spans="1:15" ht="13.5" thickBot="1" x14ac:dyDescent="0.35">
      <c r="A157" s="180"/>
      <c r="B157" s="431" t="s">
        <v>244</v>
      </c>
      <c r="C157" s="462">
        <v>1</v>
      </c>
      <c r="D157" s="462">
        <v>2</v>
      </c>
      <c r="E157" s="462">
        <v>3</v>
      </c>
      <c r="F157" s="488"/>
      <c r="G157" s="488"/>
      <c r="H157" s="488"/>
      <c r="I157" s="488"/>
      <c r="J157" s="488"/>
      <c r="K157" s="488"/>
      <c r="L157" s="488"/>
      <c r="M157" s="176"/>
      <c r="N157" s="572"/>
      <c r="O157" s="572"/>
    </row>
    <row r="158" spans="1:15" ht="13" x14ac:dyDescent="0.3">
      <c r="A158" s="434"/>
      <c r="B158" s="416" t="s">
        <v>245</v>
      </c>
      <c r="C158" s="464">
        <v>20</v>
      </c>
      <c r="D158" s="464">
        <v>40</v>
      </c>
      <c r="E158" s="464">
        <v>50</v>
      </c>
      <c r="F158" s="487"/>
      <c r="G158" s="487"/>
      <c r="H158" s="487"/>
      <c r="I158" s="487"/>
      <c r="J158" s="487"/>
      <c r="K158" s="487"/>
      <c r="L158" s="493"/>
      <c r="M158" s="177"/>
      <c r="N158" s="572"/>
      <c r="O158" s="572"/>
    </row>
    <row r="159" spans="1:15" ht="13.5" thickBot="1" x14ac:dyDescent="0.35">
      <c r="A159" s="435" t="s">
        <v>1321</v>
      </c>
      <c r="B159" s="427" t="s">
        <v>257</v>
      </c>
      <c r="C159" s="444">
        <f>C151</f>
        <v>25563</v>
      </c>
      <c r="D159" s="444">
        <f>D151</f>
        <v>27159</v>
      </c>
      <c r="E159" s="444">
        <f>'Pay scale M'!D8</f>
        <v>28756</v>
      </c>
      <c r="F159" s="495"/>
      <c r="G159" s="495"/>
      <c r="H159" s="495"/>
      <c r="I159" s="495"/>
      <c r="J159" s="488"/>
      <c r="K159" s="488"/>
      <c r="L159" s="488"/>
      <c r="M159" s="176"/>
      <c r="N159" s="572">
        <v>40</v>
      </c>
      <c r="O159" s="572"/>
    </row>
    <row r="160" spans="1:15" ht="13.5" thickBot="1" x14ac:dyDescent="0.35">
      <c r="A160" s="180"/>
      <c r="B160" s="184"/>
      <c r="C160" s="446"/>
      <c r="D160" s="446"/>
      <c r="E160" s="446"/>
      <c r="F160" s="495"/>
      <c r="G160" s="495"/>
      <c r="H160" s="495"/>
      <c r="I160" s="495"/>
      <c r="J160" s="488"/>
      <c r="K160" s="488"/>
      <c r="L160" s="488"/>
      <c r="M160" s="176"/>
      <c r="N160" s="572"/>
      <c r="O160" s="572"/>
    </row>
    <row r="161" spans="1:15" ht="13.5" thickBot="1" x14ac:dyDescent="0.35">
      <c r="A161" s="180"/>
      <c r="B161" s="431" t="s">
        <v>244</v>
      </c>
      <c r="C161" s="462">
        <v>1</v>
      </c>
      <c r="D161" s="446"/>
      <c r="E161" s="446"/>
      <c r="F161" s="495"/>
      <c r="G161" s="495"/>
      <c r="H161" s="495"/>
      <c r="I161" s="495"/>
      <c r="J161" s="488"/>
      <c r="K161" s="488"/>
      <c r="L161" s="488"/>
      <c r="M161" s="176"/>
      <c r="N161" s="572"/>
      <c r="O161" s="572"/>
    </row>
    <row r="162" spans="1:15" ht="13" x14ac:dyDescent="0.3">
      <c r="A162" s="434"/>
      <c r="B162" s="416" t="s">
        <v>245</v>
      </c>
      <c r="C162" s="463">
        <v>40</v>
      </c>
      <c r="D162" s="496"/>
      <c r="E162" s="496"/>
      <c r="F162" s="496"/>
      <c r="G162" s="496"/>
      <c r="H162" s="496"/>
      <c r="I162" s="496"/>
      <c r="J162" s="487"/>
      <c r="K162" s="487"/>
      <c r="L162" s="493"/>
      <c r="M162" s="177"/>
      <c r="N162" s="572"/>
      <c r="O162" s="572"/>
    </row>
    <row r="163" spans="1:15" ht="13.5" thickBot="1" x14ac:dyDescent="0.35">
      <c r="A163" s="435" t="s">
        <v>1322</v>
      </c>
      <c r="B163" s="427" t="s">
        <v>257</v>
      </c>
      <c r="C163" s="762">
        <f>D159</f>
        <v>27159</v>
      </c>
      <c r="D163" s="495"/>
      <c r="E163" s="495"/>
      <c r="F163" s="495"/>
      <c r="G163" s="495"/>
      <c r="H163" s="495"/>
      <c r="I163" s="495"/>
      <c r="J163" s="488"/>
      <c r="K163" s="488"/>
      <c r="L163" s="488"/>
      <c r="M163" s="176"/>
      <c r="N163" s="572">
        <v>40</v>
      </c>
      <c r="O163" s="572"/>
    </row>
    <row r="164" spans="1:15" ht="13.5" thickBot="1" x14ac:dyDescent="0.35">
      <c r="A164" s="180"/>
      <c r="B164" s="184"/>
      <c r="C164" s="446"/>
      <c r="D164" s="495"/>
      <c r="E164" s="495"/>
      <c r="F164" s="495"/>
      <c r="G164" s="495"/>
      <c r="H164" s="495"/>
      <c r="I164" s="495"/>
      <c r="J164" s="488"/>
      <c r="K164" s="488"/>
      <c r="L164" s="488"/>
      <c r="M164" s="176"/>
      <c r="N164" s="572"/>
      <c r="O164" s="572"/>
    </row>
    <row r="165" spans="1:15" ht="13.5" thickBot="1" x14ac:dyDescent="0.35">
      <c r="A165" s="180"/>
      <c r="B165" s="431" t="s">
        <v>244</v>
      </c>
      <c r="C165" s="462">
        <v>1</v>
      </c>
      <c r="D165" s="462">
        <v>2</v>
      </c>
      <c r="E165" s="462">
        <v>3</v>
      </c>
      <c r="F165" s="495"/>
      <c r="G165" s="495"/>
      <c r="H165" s="495"/>
      <c r="I165" s="495"/>
      <c r="J165" s="488"/>
      <c r="K165" s="488"/>
      <c r="L165" s="488"/>
      <c r="M165" s="176"/>
      <c r="N165" s="572"/>
      <c r="O165" s="572"/>
    </row>
    <row r="166" spans="1:15" ht="13.5" thickBot="1" x14ac:dyDescent="0.35">
      <c r="A166" s="763" t="s">
        <v>325</v>
      </c>
      <c r="B166" s="416" t="s">
        <v>245</v>
      </c>
      <c r="C166" s="463">
        <v>20</v>
      </c>
      <c r="D166" s="463">
        <v>40</v>
      </c>
      <c r="E166" s="463">
        <v>50</v>
      </c>
      <c r="F166" s="446"/>
      <c r="G166" s="446"/>
      <c r="H166" s="446"/>
      <c r="I166" s="446"/>
      <c r="J166" s="486"/>
      <c r="K166" s="486"/>
      <c r="L166" s="486"/>
      <c r="M166" s="176"/>
      <c r="N166" s="572"/>
      <c r="O166" s="572"/>
    </row>
    <row r="167" spans="1:15" ht="13.5" thickBot="1" x14ac:dyDescent="0.35">
      <c r="A167" s="761" t="s">
        <v>1323</v>
      </c>
      <c r="B167" s="428" t="s">
        <v>257</v>
      </c>
      <c r="C167" s="765">
        <f>C159</f>
        <v>25563</v>
      </c>
      <c r="D167" s="765">
        <f>D159</f>
        <v>27159</v>
      </c>
      <c r="E167" s="765">
        <f>E159</f>
        <v>28756</v>
      </c>
      <c r="F167" s="769"/>
      <c r="G167" s="446"/>
      <c r="H167" s="446"/>
      <c r="I167" s="446"/>
      <c r="J167" s="486"/>
      <c r="K167" s="486"/>
      <c r="L167" s="486"/>
      <c r="M167" s="176"/>
      <c r="N167" s="572">
        <v>40</v>
      </c>
      <c r="O167" s="572"/>
    </row>
    <row r="168" spans="1:15" ht="13.5" thickBot="1" x14ac:dyDescent="0.35">
      <c r="A168" s="178"/>
      <c r="B168" s="184"/>
      <c r="C168" s="446"/>
      <c r="D168" s="446"/>
      <c r="E168" s="446"/>
      <c r="F168" s="446"/>
      <c r="G168" s="446"/>
      <c r="H168" s="446"/>
      <c r="I168" s="446"/>
      <c r="J168" s="486"/>
      <c r="K168" s="486"/>
      <c r="L168" s="486"/>
      <c r="M168" s="176"/>
      <c r="N168" s="572"/>
      <c r="O168" s="572"/>
    </row>
    <row r="169" spans="1:15" ht="13.5" thickBot="1" x14ac:dyDescent="0.35">
      <c r="A169" s="178"/>
      <c r="B169" s="431" t="s">
        <v>244</v>
      </c>
      <c r="C169" s="462">
        <v>1</v>
      </c>
      <c r="D169" s="446"/>
      <c r="E169" s="446"/>
      <c r="F169" s="446"/>
      <c r="G169" s="446"/>
      <c r="H169" s="446"/>
      <c r="I169" s="446"/>
      <c r="J169" s="486"/>
      <c r="K169" s="486"/>
      <c r="L169" s="486"/>
      <c r="M169" s="176"/>
      <c r="N169" s="572"/>
      <c r="O169" s="572"/>
    </row>
    <row r="170" spans="1:15" ht="13" x14ac:dyDescent="0.3">
      <c r="A170" s="434" t="s">
        <v>325</v>
      </c>
      <c r="B170" s="416" t="s">
        <v>245</v>
      </c>
      <c r="C170" s="463">
        <v>40</v>
      </c>
      <c r="D170" s="497"/>
      <c r="E170" s="497"/>
      <c r="F170" s="446"/>
      <c r="G170" s="446"/>
      <c r="H170" s="446"/>
      <c r="I170" s="446"/>
      <c r="J170" s="486"/>
      <c r="K170" s="486"/>
      <c r="L170" s="486"/>
      <c r="M170" s="176"/>
      <c r="N170" s="572"/>
      <c r="O170" s="572"/>
    </row>
    <row r="171" spans="1:15" ht="13.5" thickBot="1" x14ac:dyDescent="0.35">
      <c r="A171" s="435" t="s">
        <v>1324</v>
      </c>
      <c r="B171" s="427" t="s">
        <v>257</v>
      </c>
      <c r="C171" s="762">
        <f>C163</f>
        <v>27159</v>
      </c>
      <c r="D171" s="446"/>
      <c r="E171" s="446"/>
      <c r="F171" s="446"/>
      <c r="G171" s="446"/>
      <c r="H171" s="446"/>
      <c r="I171" s="446"/>
      <c r="J171" s="486"/>
      <c r="K171" s="486"/>
      <c r="L171" s="486"/>
      <c r="M171" s="176"/>
      <c r="N171" s="572">
        <v>40</v>
      </c>
      <c r="O171" s="572"/>
    </row>
    <row r="172" spans="1:15" ht="13.5" thickBot="1" x14ac:dyDescent="0.35">
      <c r="A172" s="180"/>
      <c r="B172" s="184"/>
      <c r="C172" s="446"/>
      <c r="D172" s="446"/>
      <c r="E172" s="446"/>
      <c r="F172" s="446"/>
      <c r="G172" s="446"/>
      <c r="H172" s="446"/>
      <c r="I172" s="446"/>
      <c r="J172" s="486"/>
      <c r="K172" s="486"/>
      <c r="L172" s="486"/>
      <c r="M172" s="176"/>
      <c r="N172" s="572"/>
      <c r="O172" s="572"/>
    </row>
    <row r="173" spans="1:15" ht="13.5" thickBot="1" x14ac:dyDescent="0.35">
      <c r="A173" s="180"/>
      <c r="B173" s="431" t="s">
        <v>244</v>
      </c>
      <c r="C173" s="462">
        <v>1</v>
      </c>
      <c r="D173" s="462">
        <v>2</v>
      </c>
      <c r="E173" s="462">
        <v>3</v>
      </c>
      <c r="F173" s="446"/>
      <c r="G173" s="446"/>
      <c r="H173" s="446"/>
      <c r="I173" s="446"/>
      <c r="J173" s="486"/>
      <c r="K173" s="486"/>
      <c r="L173" s="486"/>
      <c r="M173" s="176"/>
      <c r="N173" s="572"/>
      <c r="O173" s="572"/>
    </row>
    <row r="174" spans="1:15" ht="13.5" thickBot="1" x14ac:dyDescent="0.35">
      <c r="A174" s="763" t="s">
        <v>325</v>
      </c>
      <c r="B174" s="906" t="s">
        <v>245</v>
      </c>
      <c r="C174" s="907">
        <v>60</v>
      </c>
      <c r="D174" s="907">
        <v>70</v>
      </c>
      <c r="E174" s="907">
        <v>90</v>
      </c>
      <c r="F174" s="446"/>
      <c r="G174" s="446"/>
      <c r="H174" s="446"/>
      <c r="I174" s="446"/>
      <c r="J174" s="486"/>
      <c r="K174" s="486"/>
      <c r="L174" s="486"/>
      <c r="M174" s="176"/>
      <c r="N174" s="572"/>
      <c r="O174" s="572"/>
    </row>
    <row r="175" spans="1:15" ht="13.5" thickBot="1" x14ac:dyDescent="0.35">
      <c r="A175" s="761" t="s">
        <v>1325</v>
      </c>
      <c r="B175" s="909" t="s">
        <v>257</v>
      </c>
      <c r="C175" s="910">
        <f>'Pay scale M'!D10</f>
        <v>31708</v>
      </c>
      <c r="D175" s="910">
        <f>'Pay scale M'!D13</f>
        <v>33782</v>
      </c>
      <c r="E175" s="910">
        <f>'Pay scale M'!D17</f>
        <v>35854</v>
      </c>
      <c r="F175" s="770"/>
      <c r="G175" s="446"/>
      <c r="H175" s="446"/>
      <c r="I175" s="446"/>
      <c r="J175" s="484"/>
      <c r="K175" s="484"/>
      <c r="L175" s="484"/>
      <c r="M175" s="177"/>
      <c r="N175" s="572">
        <v>40</v>
      </c>
      <c r="O175" s="572"/>
    </row>
    <row r="176" spans="1:15" ht="13.5" thickBot="1" x14ac:dyDescent="0.35">
      <c r="A176" s="178"/>
      <c r="B176" s="184"/>
      <c r="C176" s="446"/>
      <c r="D176" s="446"/>
      <c r="E176" s="446"/>
      <c r="F176" s="446"/>
      <c r="G176" s="446"/>
      <c r="H176" s="446"/>
      <c r="I176" s="446"/>
      <c r="J176" s="484"/>
      <c r="K176" s="484"/>
      <c r="L176" s="484"/>
      <c r="M176" s="177"/>
      <c r="N176" s="572"/>
      <c r="O176" s="572"/>
    </row>
    <row r="177" spans="1:15" ht="13.5" thickBot="1" x14ac:dyDescent="0.35">
      <c r="A177" s="178"/>
      <c r="B177" s="431" t="s">
        <v>244</v>
      </c>
      <c r="C177" s="462">
        <v>1</v>
      </c>
      <c r="D177" s="446"/>
      <c r="E177" s="446"/>
      <c r="F177" s="446"/>
      <c r="G177" s="446"/>
      <c r="H177" s="446"/>
      <c r="I177" s="446"/>
      <c r="J177" s="484"/>
      <c r="K177" s="484"/>
      <c r="L177" s="484"/>
      <c r="M177" s="177"/>
      <c r="N177" s="572"/>
      <c r="O177" s="572"/>
    </row>
    <row r="178" spans="1:15" ht="13.5" thickBot="1" x14ac:dyDescent="0.35">
      <c r="A178" s="911" t="s">
        <v>325</v>
      </c>
      <c r="B178" s="906" t="s">
        <v>245</v>
      </c>
      <c r="C178" s="907">
        <v>70</v>
      </c>
      <c r="D178" s="446"/>
      <c r="E178" s="446"/>
      <c r="F178" s="446"/>
      <c r="G178" s="446"/>
      <c r="H178" s="446"/>
      <c r="I178" s="446"/>
      <c r="J178" s="484"/>
      <c r="K178" s="484"/>
      <c r="L178" s="484"/>
      <c r="M178" s="177"/>
      <c r="N178" s="572"/>
      <c r="O178" s="572"/>
    </row>
    <row r="179" spans="1:15" ht="13.5" thickBot="1" x14ac:dyDescent="0.35">
      <c r="A179" s="761" t="s">
        <v>1326</v>
      </c>
      <c r="B179" s="909" t="s">
        <v>257</v>
      </c>
      <c r="C179" s="908">
        <f>D175</f>
        <v>33782</v>
      </c>
      <c r="D179" s="446" t="s">
        <v>325</v>
      </c>
      <c r="E179" s="446"/>
      <c r="F179" s="446"/>
      <c r="G179" s="448" t="s">
        <v>325</v>
      </c>
      <c r="H179" s="446"/>
      <c r="I179" s="446"/>
      <c r="J179" s="484"/>
      <c r="K179" s="484"/>
      <c r="L179" s="484"/>
      <c r="M179" s="177"/>
      <c r="N179" s="572">
        <v>40</v>
      </c>
      <c r="O179" s="572"/>
    </row>
    <row r="180" spans="1:15" ht="13.5" thickBot="1" x14ac:dyDescent="0.35">
      <c r="A180" s="178"/>
      <c r="B180" s="184"/>
      <c r="C180" s="938"/>
      <c r="D180" s="446"/>
      <c r="E180" s="446"/>
      <c r="F180" s="446"/>
      <c r="G180" s="446"/>
      <c r="H180" s="446"/>
      <c r="I180" s="446"/>
      <c r="J180" s="484"/>
      <c r="K180" s="484"/>
      <c r="L180" s="484"/>
      <c r="M180" s="177"/>
      <c r="N180" s="572"/>
      <c r="O180" s="572"/>
    </row>
    <row r="181" spans="1:15" ht="13.5" thickBot="1" x14ac:dyDescent="0.35">
      <c r="A181" s="178"/>
      <c r="B181" s="431" t="s">
        <v>244</v>
      </c>
      <c r="C181" s="939">
        <v>1</v>
      </c>
      <c r="D181" s="939">
        <v>2</v>
      </c>
      <c r="E181" s="939">
        <v>3</v>
      </c>
      <c r="F181" s="462">
        <v>4</v>
      </c>
      <c r="G181" s="462">
        <v>5</v>
      </c>
      <c r="H181" s="482">
        <v>6</v>
      </c>
      <c r="I181" s="482">
        <v>7</v>
      </c>
      <c r="J181" s="935"/>
      <c r="K181" s="936"/>
      <c r="L181" s="936"/>
      <c r="M181" s="937"/>
      <c r="N181" s="572"/>
      <c r="O181" s="572"/>
    </row>
    <row r="182" spans="1:15" ht="13.5" thickBot="1" x14ac:dyDescent="0.35">
      <c r="A182" s="927"/>
      <c r="B182" s="416" t="s">
        <v>245</v>
      </c>
      <c r="C182" s="907">
        <v>62</v>
      </c>
      <c r="D182" s="907">
        <v>72</v>
      </c>
      <c r="E182" s="907">
        <v>97</v>
      </c>
      <c r="F182" s="463">
        <v>110</v>
      </c>
      <c r="G182" s="463">
        <v>140</v>
      </c>
      <c r="H182" s="463">
        <v>170</v>
      </c>
      <c r="I182" s="463">
        <v>200</v>
      </c>
      <c r="J182" s="962"/>
      <c r="K182" s="485"/>
      <c r="L182" s="484"/>
      <c r="M182" s="177"/>
      <c r="N182" s="572"/>
      <c r="O182" s="572"/>
    </row>
    <row r="183" spans="1:15" ht="13.5" thickBot="1" x14ac:dyDescent="0.35">
      <c r="A183" s="768" t="s">
        <v>1249</v>
      </c>
      <c r="B183" s="428" t="s">
        <v>257</v>
      </c>
      <c r="C183" s="961">
        <f>'Pay scale M'!D11</f>
        <v>31864</v>
      </c>
      <c r="D183" s="961">
        <f>'Pay scale M'!D14</f>
        <v>33948</v>
      </c>
      <c r="E183" s="961">
        <f>'Pay scale M'!D20</f>
        <v>36031</v>
      </c>
      <c r="F183" s="481">
        <f>'Pay scale M'!D22</f>
        <v>38115</v>
      </c>
      <c r="G183" s="481">
        <f>'Pay scale M'!D27</f>
        <v>40198</v>
      </c>
      <c r="H183" s="481">
        <f>'Pay scale M'!D33</f>
        <v>42283</v>
      </c>
      <c r="I183" s="481">
        <f>'Pay scale M'!D38</f>
        <v>44366</v>
      </c>
      <c r="J183" s="963"/>
      <c r="K183" s="964"/>
      <c r="L183" s="964"/>
      <c r="M183" s="172"/>
      <c r="N183" s="572">
        <v>40</v>
      </c>
      <c r="O183" s="572"/>
    </row>
    <row r="184" spans="1:15" ht="13.5" thickBot="1" x14ac:dyDescent="0.35">
      <c r="A184" s="180"/>
      <c r="B184" s="184"/>
      <c r="C184" s="446"/>
      <c r="D184" s="446"/>
      <c r="E184" s="769"/>
      <c r="F184" s="769"/>
      <c r="G184" s="769"/>
      <c r="H184" s="446"/>
      <c r="I184" s="446"/>
      <c r="J184" s="486"/>
      <c r="K184" s="486"/>
      <c r="L184" s="486"/>
      <c r="M184" s="176"/>
      <c r="N184" s="572"/>
      <c r="O184" s="572"/>
    </row>
    <row r="185" spans="1:15" ht="13.5" thickBot="1" x14ac:dyDescent="0.35">
      <c r="A185" s="180"/>
      <c r="B185" s="431" t="s">
        <v>244</v>
      </c>
      <c r="C185" s="462">
        <v>1</v>
      </c>
      <c r="D185" s="446"/>
      <c r="E185" s="446"/>
      <c r="F185" s="446"/>
      <c r="G185" s="446"/>
      <c r="H185" s="446"/>
      <c r="I185" s="446"/>
      <c r="J185" s="486"/>
      <c r="K185" s="486"/>
      <c r="L185" s="486"/>
      <c r="M185" s="176"/>
      <c r="N185" s="572"/>
      <c r="O185" s="572"/>
    </row>
    <row r="186" spans="1:15" ht="13.5" thickBot="1" x14ac:dyDescent="0.35">
      <c r="A186" s="767"/>
      <c r="B186" s="416" t="s">
        <v>245</v>
      </c>
      <c r="C186" s="464">
        <v>112</v>
      </c>
      <c r="D186" s="485"/>
      <c r="E186" s="485"/>
      <c r="F186" s="485"/>
      <c r="G186" s="485"/>
      <c r="H186" s="485"/>
      <c r="I186" s="485"/>
      <c r="J186" s="485"/>
      <c r="K186" s="485"/>
      <c r="L186" s="484"/>
      <c r="M186" s="177"/>
      <c r="N186" s="572"/>
      <c r="O186" s="572"/>
    </row>
    <row r="187" spans="1:15" ht="13.5" thickBot="1" x14ac:dyDescent="0.35">
      <c r="A187" s="768" t="s">
        <v>1250</v>
      </c>
      <c r="B187" s="428" t="s">
        <v>257</v>
      </c>
      <c r="C187" s="858">
        <f>'Pay scale M'!D23</f>
        <v>38105.96</v>
      </c>
      <c r="D187" s="486"/>
      <c r="E187" s="486"/>
      <c r="F187" s="486"/>
      <c r="G187" s="486"/>
      <c r="H187" s="486"/>
      <c r="I187" s="486"/>
      <c r="J187" s="486"/>
      <c r="K187" s="486"/>
      <c r="L187" s="486"/>
      <c r="M187" s="176"/>
      <c r="N187" s="572">
        <v>40</v>
      </c>
      <c r="O187" s="572"/>
    </row>
    <row r="188" spans="1:15" ht="13.5" thickBot="1" x14ac:dyDescent="0.35">
      <c r="A188" s="180"/>
      <c r="B188" s="184"/>
      <c r="C188" s="448"/>
      <c r="D188" s="486"/>
      <c r="E188" s="486"/>
      <c r="F188" s="486"/>
      <c r="G188" s="486"/>
      <c r="H188" s="486"/>
      <c r="I188" s="486"/>
      <c r="J188" s="486"/>
      <c r="K188" s="486"/>
      <c r="L188" s="486"/>
      <c r="M188" s="176"/>
      <c r="N188" s="572"/>
      <c r="O188" s="572"/>
    </row>
    <row r="189" spans="1:15" ht="13.5" thickBot="1" x14ac:dyDescent="0.35">
      <c r="A189" s="180"/>
      <c r="B189" s="431" t="s">
        <v>244</v>
      </c>
      <c r="C189" s="462">
        <v>1</v>
      </c>
      <c r="D189" s="462">
        <v>2</v>
      </c>
      <c r="E189" s="462">
        <v>3</v>
      </c>
      <c r="F189" s="462">
        <v>4</v>
      </c>
      <c r="G189" s="462">
        <v>5</v>
      </c>
      <c r="H189" s="482">
        <v>6</v>
      </c>
      <c r="I189" s="482">
        <v>7</v>
      </c>
      <c r="J189" s="482">
        <v>8</v>
      </c>
      <c r="K189" s="482">
        <v>9</v>
      </c>
      <c r="L189" s="483">
        <v>10</v>
      </c>
      <c r="M189" s="176"/>
      <c r="N189" s="572"/>
      <c r="O189" s="572"/>
    </row>
    <row r="190" spans="1:15" ht="13.5" thickBot="1" x14ac:dyDescent="0.35">
      <c r="A190" s="767"/>
      <c r="B190" s="416" t="s">
        <v>245</v>
      </c>
      <c r="C190" s="464">
        <v>80</v>
      </c>
      <c r="D190" s="464">
        <v>100</v>
      </c>
      <c r="E190" s="464">
        <v>130</v>
      </c>
      <c r="F190" s="464">
        <v>150</v>
      </c>
      <c r="G190" s="464">
        <v>190</v>
      </c>
      <c r="H190" s="464">
        <v>220</v>
      </c>
      <c r="I190" s="464">
        <v>240</v>
      </c>
      <c r="J190" s="464">
        <v>280</v>
      </c>
      <c r="K190" s="464">
        <v>300</v>
      </c>
      <c r="L190" s="464">
        <v>314</v>
      </c>
      <c r="M190" s="177"/>
      <c r="N190" s="572"/>
      <c r="O190" s="572"/>
    </row>
    <row r="191" spans="1:15" ht="13.5" thickBot="1" x14ac:dyDescent="0.35">
      <c r="A191" s="768" t="s">
        <v>1164</v>
      </c>
      <c r="B191" s="428" t="s">
        <v>257</v>
      </c>
      <c r="C191" s="765">
        <f>'Pay scale M'!D16</f>
        <v>35350</v>
      </c>
      <c r="D191" s="765">
        <f>'Pay scale M'!D21</f>
        <v>37101</v>
      </c>
      <c r="E191" s="974">
        <f>'Pay scale M'!D25</f>
        <v>38851</v>
      </c>
      <c r="F191" s="974">
        <f>'Pay scale M'!D29</f>
        <v>40603</v>
      </c>
      <c r="G191" s="910">
        <f>'Pay scale M'!D35</f>
        <v>42712</v>
      </c>
      <c r="H191" s="974">
        <f>'Pay scale M'!D40</f>
        <v>44826</v>
      </c>
      <c r="I191" s="910">
        <f>'Pay scale M'!D44</f>
        <v>46938</v>
      </c>
      <c r="J191" s="974">
        <f>'Pay scale M'!D50</f>
        <v>49051</v>
      </c>
      <c r="K191" s="910">
        <f>'Pay scale M'!D54</f>
        <v>51162</v>
      </c>
      <c r="L191" s="910">
        <f>'Pay scale M'!D57</f>
        <v>53276</v>
      </c>
      <c r="M191" s="176"/>
      <c r="N191" s="572">
        <v>40</v>
      </c>
      <c r="O191" s="572"/>
    </row>
    <row r="192" spans="1:15" ht="13.5" thickBot="1" x14ac:dyDescent="0.35">
      <c r="A192" s="180"/>
      <c r="B192" s="184"/>
      <c r="C192" s="446"/>
      <c r="D192" s="446"/>
      <c r="E192" s="769"/>
      <c r="F192" s="446"/>
      <c r="G192" s="446"/>
      <c r="H192" s="446"/>
      <c r="I192" s="446"/>
      <c r="J192" s="446"/>
      <c r="K192" s="446"/>
      <c r="L192" s="446"/>
      <c r="M192" s="176"/>
      <c r="N192" s="572"/>
      <c r="O192" s="572"/>
    </row>
    <row r="193" spans="1:15" ht="13.5" thickBot="1" x14ac:dyDescent="0.35">
      <c r="A193" s="180"/>
      <c r="B193" s="431" t="s">
        <v>244</v>
      </c>
      <c r="C193" s="462">
        <v>1</v>
      </c>
      <c r="D193" s="446"/>
      <c r="E193" s="446"/>
      <c r="F193" s="446"/>
      <c r="G193" s="446"/>
      <c r="H193" s="446"/>
      <c r="I193" s="446"/>
      <c r="J193" s="446"/>
      <c r="K193" s="446"/>
      <c r="L193" s="446"/>
      <c r="M193" s="176"/>
      <c r="N193" s="572"/>
      <c r="O193" s="572"/>
    </row>
    <row r="194" spans="1:15" ht="13.5" thickBot="1" x14ac:dyDescent="0.35">
      <c r="A194" s="767"/>
      <c r="B194" s="416" t="s">
        <v>245</v>
      </c>
      <c r="C194" s="464">
        <v>195</v>
      </c>
      <c r="D194" s="485"/>
      <c r="E194" s="485"/>
      <c r="F194" s="485"/>
      <c r="G194" s="485"/>
      <c r="H194" s="485"/>
      <c r="I194" s="485"/>
      <c r="J194" s="485"/>
      <c r="K194" s="485"/>
      <c r="L194" s="484"/>
      <c r="M194" s="177"/>
      <c r="N194" s="572"/>
      <c r="O194" s="572"/>
    </row>
    <row r="195" spans="1:15" ht="13.5" thickBot="1" x14ac:dyDescent="0.35">
      <c r="A195" s="768" t="s">
        <v>1165</v>
      </c>
      <c r="B195" s="428" t="s">
        <v>257</v>
      </c>
      <c r="C195" s="858">
        <f>'Pay scale M'!D36</f>
        <v>43758.239999999998</v>
      </c>
      <c r="D195" s="486"/>
      <c r="E195" s="486"/>
      <c r="F195" s="486"/>
      <c r="G195" s="486"/>
      <c r="H195" s="486"/>
      <c r="I195" s="486"/>
      <c r="J195" s="486"/>
      <c r="K195" s="486"/>
      <c r="L195" s="486"/>
      <c r="M195" s="176"/>
      <c r="N195" s="572">
        <v>40</v>
      </c>
      <c r="O195" s="572"/>
    </row>
    <row r="196" spans="1:15" ht="13.5" thickBot="1" x14ac:dyDescent="0.35">
      <c r="A196" s="180"/>
      <c r="B196" s="184"/>
      <c r="C196" s="448"/>
      <c r="D196" s="486"/>
      <c r="E196" s="486"/>
      <c r="F196" s="486"/>
      <c r="G196" s="486"/>
      <c r="H196" s="486"/>
      <c r="I196" s="486"/>
      <c r="J196" s="486"/>
      <c r="K196" s="486"/>
      <c r="L196" s="486"/>
      <c r="M196" s="176"/>
      <c r="N196" s="572"/>
      <c r="O196" s="572"/>
    </row>
    <row r="197" spans="1:15" ht="13.5" thickBot="1" x14ac:dyDescent="0.35">
      <c r="A197" s="180"/>
      <c r="B197" s="431" t="s">
        <v>244</v>
      </c>
      <c r="C197" s="462">
        <v>1</v>
      </c>
      <c r="D197" s="462">
        <v>2</v>
      </c>
      <c r="E197" s="462">
        <v>3</v>
      </c>
      <c r="F197" s="462">
        <v>4</v>
      </c>
      <c r="G197" s="462">
        <v>5</v>
      </c>
      <c r="H197" s="482">
        <v>6</v>
      </c>
      <c r="I197" s="486"/>
      <c r="J197" s="486"/>
      <c r="K197" s="486"/>
      <c r="L197" s="486"/>
      <c r="M197" s="176"/>
      <c r="N197" s="572"/>
      <c r="O197" s="572"/>
    </row>
    <row r="198" spans="1:15" ht="13.5" thickBot="1" x14ac:dyDescent="0.35">
      <c r="A198" s="763" t="s">
        <v>325</v>
      </c>
      <c r="B198" s="766" t="s">
        <v>245</v>
      </c>
      <c r="C198" s="464">
        <v>75</v>
      </c>
      <c r="D198" s="464">
        <v>95</v>
      </c>
      <c r="E198" s="464">
        <v>130</v>
      </c>
      <c r="F198" s="464">
        <v>150</v>
      </c>
      <c r="G198" s="464">
        <v>190</v>
      </c>
      <c r="H198" s="464">
        <v>220</v>
      </c>
      <c r="I198" s="485"/>
      <c r="J198" s="485"/>
      <c r="K198" s="485"/>
      <c r="L198" s="484"/>
      <c r="M198" s="177"/>
      <c r="N198" s="572"/>
      <c r="O198" s="572"/>
    </row>
    <row r="199" spans="1:15" ht="13.5" thickBot="1" x14ac:dyDescent="0.35">
      <c r="A199" s="761" t="s">
        <v>1166</v>
      </c>
      <c r="B199" s="428" t="s">
        <v>257</v>
      </c>
      <c r="C199" s="765">
        <f>'Pay scale M'!D15</f>
        <v>33883</v>
      </c>
      <c r="D199" s="765">
        <f>'Pay scale M'!D19</f>
        <v>35955</v>
      </c>
      <c r="E199" s="910">
        <f>'Pay scale M'!D25</f>
        <v>38851</v>
      </c>
      <c r="F199" s="910">
        <f>'Pay scale M'!D29</f>
        <v>40603</v>
      </c>
      <c r="G199" s="910">
        <f>'Pay scale M'!D35</f>
        <v>42712</v>
      </c>
      <c r="H199" s="910">
        <f>'Pay scale M'!D40</f>
        <v>44826</v>
      </c>
      <c r="I199" s="446"/>
      <c r="J199" s="446"/>
      <c r="K199" s="446"/>
      <c r="L199" s="446"/>
      <c r="M199" s="176"/>
      <c r="N199" s="572">
        <v>40</v>
      </c>
      <c r="O199" s="572"/>
    </row>
    <row r="200" spans="1:15" ht="13.5" thickBot="1" x14ac:dyDescent="0.35">
      <c r="A200" s="458" t="s">
        <v>325</v>
      </c>
      <c r="B200" s="180"/>
      <c r="C200" s="255"/>
      <c r="D200" s="255"/>
      <c r="E200" s="255"/>
      <c r="F200" s="255"/>
      <c r="G200" s="255"/>
      <c r="H200" s="446"/>
      <c r="I200" s="446"/>
      <c r="J200" s="446"/>
      <c r="K200" s="446"/>
      <c r="L200" s="446"/>
      <c r="M200" s="177"/>
      <c r="N200" s="572"/>
      <c r="O200" s="572"/>
    </row>
    <row r="201" spans="1:15" ht="13.5" thickBot="1" x14ac:dyDescent="0.35">
      <c r="A201" s="458"/>
      <c r="B201" s="431" t="s">
        <v>244</v>
      </c>
      <c r="C201" s="462">
        <v>1</v>
      </c>
      <c r="D201" s="255"/>
      <c r="E201" s="255"/>
      <c r="F201" s="255"/>
      <c r="G201" s="255"/>
      <c r="H201" s="446"/>
      <c r="I201" s="446"/>
      <c r="J201" s="446"/>
      <c r="K201" s="446"/>
      <c r="L201" s="446"/>
      <c r="M201" s="177"/>
      <c r="N201" s="572"/>
      <c r="O201" s="572"/>
    </row>
    <row r="202" spans="1:15" ht="13.5" thickBot="1" x14ac:dyDescent="0.35">
      <c r="A202" s="763" t="s">
        <v>325</v>
      </c>
      <c r="B202" s="416" t="s">
        <v>245</v>
      </c>
      <c r="C202" s="463">
        <v>135</v>
      </c>
      <c r="D202" s="497"/>
      <c r="E202" s="497"/>
      <c r="F202" s="497"/>
      <c r="G202" s="497"/>
      <c r="H202" s="497"/>
      <c r="I202" s="497"/>
      <c r="J202" s="497"/>
      <c r="K202" s="497"/>
      <c r="L202" s="446"/>
      <c r="M202" s="177"/>
      <c r="N202" s="572"/>
      <c r="O202" s="572"/>
    </row>
    <row r="203" spans="1:15" ht="13.5" thickBot="1" x14ac:dyDescent="0.35">
      <c r="A203" s="761" t="s">
        <v>1167</v>
      </c>
      <c r="B203" s="428" t="s">
        <v>257</v>
      </c>
      <c r="C203" s="858">
        <f>'Pay scale M'!D26</f>
        <v>39732.81</v>
      </c>
      <c r="D203" s="446"/>
      <c r="E203" s="446"/>
      <c r="F203" s="446"/>
      <c r="G203" s="446"/>
      <c r="H203" s="446"/>
      <c r="I203" s="446"/>
      <c r="J203" s="446"/>
      <c r="K203" s="446"/>
      <c r="L203" s="446"/>
      <c r="M203" s="176"/>
      <c r="N203" s="572">
        <v>40</v>
      </c>
      <c r="O203" s="572"/>
    </row>
    <row r="204" spans="1:15" ht="13.5" thickBot="1" x14ac:dyDescent="0.35">
      <c r="A204" s="178"/>
      <c r="B204" s="184"/>
      <c r="C204" s="448"/>
      <c r="D204" s="446"/>
      <c r="E204" s="446"/>
      <c r="F204" s="446"/>
      <c r="G204" s="446"/>
      <c r="H204" s="446"/>
      <c r="I204" s="446"/>
      <c r="J204" s="446"/>
      <c r="K204" s="446"/>
      <c r="L204" s="446"/>
      <c r="M204" s="176"/>
      <c r="N204" s="572"/>
      <c r="O204" s="572"/>
    </row>
    <row r="205" spans="1:15" ht="13.5" thickBot="1" x14ac:dyDescent="0.35">
      <c r="A205" s="458" t="s">
        <v>325</v>
      </c>
      <c r="B205" s="431" t="s">
        <v>244</v>
      </c>
      <c r="C205" s="462">
        <v>1</v>
      </c>
      <c r="D205" s="462">
        <v>2</v>
      </c>
      <c r="E205" s="462">
        <v>3</v>
      </c>
      <c r="F205" s="462">
        <v>4</v>
      </c>
      <c r="G205" s="462">
        <v>5</v>
      </c>
      <c r="H205" s="482">
        <v>6</v>
      </c>
      <c r="I205" s="482">
        <v>7</v>
      </c>
      <c r="J205" s="482">
        <v>8</v>
      </c>
      <c r="K205" s="482">
        <v>9</v>
      </c>
      <c r="L205" s="483">
        <v>10</v>
      </c>
      <c r="M205" s="177"/>
      <c r="N205" s="572"/>
      <c r="O205" s="572"/>
    </row>
    <row r="206" spans="1:15" ht="13.5" thickBot="1" x14ac:dyDescent="0.35">
      <c r="A206" s="764" t="s">
        <v>325</v>
      </c>
      <c r="B206" s="766" t="s">
        <v>245</v>
      </c>
      <c r="C206" s="463">
        <v>75</v>
      </c>
      <c r="D206" s="463">
        <v>95</v>
      </c>
      <c r="E206" s="463">
        <v>130</v>
      </c>
      <c r="F206" s="463">
        <v>150</v>
      </c>
      <c r="G206" s="463">
        <v>190</v>
      </c>
      <c r="H206" s="463">
        <v>220</v>
      </c>
      <c r="I206" s="463">
        <v>240</v>
      </c>
      <c r="J206" s="463">
        <v>280</v>
      </c>
      <c r="K206" s="463">
        <v>300</v>
      </c>
      <c r="L206" s="463">
        <v>314</v>
      </c>
      <c r="M206" s="177"/>
      <c r="N206" s="572"/>
      <c r="O206" s="572"/>
    </row>
    <row r="207" spans="1:15" ht="13.5" thickBot="1" x14ac:dyDescent="0.35">
      <c r="A207" s="761" t="s">
        <v>1168</v>
      </c>
      <c r="B207" s="428" t="s">
        <v>257</v>
      </c>
      <c r="C207" s="765">
        <f>'Pay scale M'!D15</f>
        <v>33883</v>
      </c>
      <c r="D207" s="974">
        <f>'Pay scale M'!D19</f>
        <v>35955</v>
      </c>
      <c r="E207" s="910">
        <f>'Pay scale M'!D25</f>
        <v>38851</v>
      </c>
      <c r="F207" s="910">
        <f>'Pay scale M'!D29</f>
        <v>40603</v>
      </c>
      <c r="G207" s="974">
        <f>'Pay scale M'!D35</f>
        <v>42712</v>
      </c>
      <c r="H207" s="910">
        <f>'Pay scale M'!D40</f>
        <v>44826</v>
      </c>
      <c r="I207" s="974">
        <f>'Pay scale M'!D44</f>
        <v>46938</v>
      </c>
      <c r="J207" s="910">
        <f>'Pay scale M'!D50</f>
        <v>49051</v>
      </c>
      <c r="K207" s="910">
        <f>'Pay scale M'!D54</f>
        <v>51162</v>
      </c>
      <c r="L207" s="910">
        <f>'Pay scale M'!D57</f>
        <v>53276</v>
      </c>
      <c r="M207" s="176"/>
      <c r="N207" s="572">
        <v>40</v>
      </c>
      <c r="O207" s="572"/>
    </row>
    <row r="208" spans="1:15" ht="13.5" thickBot="1" x14ac:dyDescent="0.35">
      <c r="A208" s="458" t="s">
        <v>325</v>
      </c>
      <c r="B208" s="180"/>
      <c r="C208" s="218"/>
      <c r="D208" s="218"/>
      <c r="E208" s="218"/>
      <c r="F208" s="218"/>
      <c r="G208" s="218"/>
      <c r="H208" s="218"/>
      <c r="I208" s="484"/>
      <c r="J208" s="484"/>
      <c r="K208" s="484"/>
      <c r="L208" s="484"/>
      <c r="M208" s="177"/>
      <c r="N208" s="572"/>
      <c r="O208" s="572"/>
    </row>
    <row r="209" spans="1:15" ht="13.5" thickBot="1" x14ac:dyDescent="0.35">
      <c r="A209" s="458"/>
      <c r="B209" s="431" t="s">
        <v>244</v>
      </c>
      <c r="C209" s="462">
        <v>1</v>
      </c>
      <c r="D209" s="218"/>
      <c r="E209" s="218"/>
      <c r="F209" s="218"/>
      <c r="G209" s="218"/>
      <c r="H209" s="218"/>
      <c r="I209" s="484"/>
      <c r="J209" s="484"/>
      <c r="K209" s="484"/>
      <c r="L209" s="484"/>
      <c r="M209" s="177"/>
      <c r="N209" s="572"/>
      <c r="O209" s="572"/>
    </row>
    <row r="210" spans="1:15" ht="13.5" thickBot="1" x14ac:dyDescent="0.35">
      <c r="A210" s="763" t="s">
        <v>325</v>
      </c>
      <c r="B210" s="416" t="s">
        <v>245</v>
      </c>
      <c r="C210" s="464">
        <v>197</v>
      </c>
      <c r="D210" s="485"/>
      <c r="E210" s="485"/>
      <c r="F210" s="485"/>
      <c r="G210" s="485"/>
      <c r="H210" s="485"/>
      <c r="I210" s="485"/>
      <c r="J210" s="485"/>
      <c r="K210" s="485"/>
      <c r="L210" s="484"/>
      <c r="M210" s="177"/>
      <c r="N210" s="572"/>
      <c r="O210" s="572"/>
    </row>
    <row r="211" spans="1:15" ht="13.5" thickBot="1" x14ac:dyDescent="0.35">
      <c r="A211" s="761" t="s">
        <v>1169</v>
      </c>
      <c r="B211" s="428" t="s">
        <v>257</v>
      </c>
      <c r="C211" s="858">
        <f>'Pay scale M'!D37</f>
        <v>43758.239999999998</v>
      </c>
      <c r="D211" s="486"/>
      <c r="E211" s="486"/>
      <c r="F211" s="486"/>
      <c r="G211" s="486"/>
      <c r="H211" s="486"/>
      <c r="I211" s="486"/>
      <c r="J211" s="486"/>
      <c r="K211" s="486"/>
      <c r="L211" s="486"/>
      <c r="M211" s="176"/>
      <c r="N211" s="572">
        <v>40</v>
      </c>
      <c r="O211" s="572"/>
    </row>
    <row r="212" spans="1:15" ht="13.5" thickBot="1" x14ac:dyDescent="0.35">
      <c r="A212" s="458" t="s">
        <v>325</v>
      </c>
      <c r="B212" s="184"/>
      <c r="C212" s="486"/>
      <c r="D212" s="486"/>
      <c r="E212" s="486"/>
      <c r="F212" s="486"/>
      <c r="G212" s="486"/>
      <c r="H212" s="486"/>
      <c r="I212" s="486"/>
      <c r="J212" s="486"/>
      <c r="K212" s="486"/>
      <c r="L212" s="486"/>
      <c r="M212" s="176"/>
      <c r="N212" s="572"/>
      <c r="O212" s="572"/>
    </row>
    <row r="213" spans="1:15" ht="13.5" thickBot="1" x14ac:dyDescent="0.35">
      <c r="A213" s="458"/>
      <c r="B213" s="431" t="s">
        <v>244</v>
      </c>
      <c r="C213" s="462">
        <v>1</v>
      </c>
      <c r="D213" s="462">
        <v>2</v>
      </c>
      <c r="E213" s="462">
        <v>3</v>
      </c>
      <c r="F213" s="462">
        <v>4</v>
      </c>
      <c r="G213" s="462">
        <v>5</v>
      </c>
      <c r="H213" s="482">
        <v>6</v>
      </c>
      <c r="I213" s="486"/>
      <c r="J213" s="486"/>
      <c r="K213" s="486"/>
      <c r="L213" s="486"/>
      <c r="M213" s="176"/>
      <c r="N213" s="572"/>
      <c r="O213" s="572"/>
    </row>
    <row r="214" spans="1:15" ht="13.5" thickBot="1" x14ac:dyDescent="0.35">
      <c r="A214" s="767" t="s">
        <v>325</v>
      </c>
      <c r="B214" s="766" t="s">
        <v>245</v>
      </c>
      <c r="C214" s="464">
        <v>75</v>
      </c>
      <c r="D214" s="464">
        <v>95</v>
      </c>
      <c r="E214" s="464">
        <v>130</v>
      </c>
      <c r="F214" s="464">
        <v>150</v>
      </c>
      <c r="G214" s="464">
        <v>190</v>
      </c>
      <c r="H214" s="464">
        <v>220</v>
      </c>
      <c r="I214" s="486"/>
      <c r="J214" s="486"/>
      <c r="K214" s="486"/>
      <c r="L214" s="486"/>
      <c r="M214" s="176"/>
      <c r="N214" s="572"/>
      <c r="O214" s="572"/>
    </row>
    <row r="215" spans="1:15" ht="13.5" thickBot="1" x14ac:dyDescent="0.35">
      <c r="A215" s="768" t="s">
        <v>1170</v>
      </c>
      <c r="B215" s="428" t="s">
        <v>257</v>
      </c>
      <c r="C215" s="481">
        <f t="shared" ref="C215:H215" si="4">C199</f>
        <v>33883</v>
      </c>
      <c r="D215" s="481">
        <f t="shared" si="4"/>
        <v>35955</v>
      </c>
      <c r="E215" s="961">
        <f t="shared" si="4"/>
        <v>38851</v>
      </c>
      <c r="F215" s="961">
        <f t="shared" si="4"/>
        <v>40603</v>
      </c>
      <c r="G215" s="975">
        <f t="shared" si="4"/>
        <v>42712</v>
      </c>
      <c r="H215" s="961">
        <f t="shared" si="4"/>
        <v>44826</v>
      </c>
      <c r="I215" s="486"/>
      <c r="J215" s="486"/>
      <c r="K215" s="486"/>
      <c r="L215" s="486"/>
      <c r="M215" s="176"/>
      <c r="N215" s="572">
        <v>40</v>
      </c>
      <c r="O215" s="572"/>
    </row>
    <row r="216" spans="1:15" ht="13" x14ac:dyDescent="0.3">
      <c r="A216" s="458"/>
      <c r="B216" s="184"/>
      <c r="C216" s="486"/>
      <c r="D216" s="486"/>
      <c r="E216" s="486"/>
      <c r="F216" s="486"/>
      <c r="G216" s="486"/>
      <c r="H216" s="486"/>
      <c r="I216" s="486"/>
      <c r="J216" s="486"/>
      <c r="K216" s="486"/>
      <c r="L216" s="486"/>
      <c r="M216" s="176"/>
      <c r="N216" s="572"/>
      <c r="O216" s="572"/>
    </row>
    <row r="217" spans="1:15" ht="13" x14ac:dyDescent="0.3">
      <c r="A217" s="180" t="s">
        <v>260</v>
      </c>
      <c r="B217" s="180"/>
      <c r="C217" s="218"/>
      <c r="D217" s="484"/>
      <c r="E217" s="484"/>
      <c r="F217" s="484"/>
      <c r="G217" s="484"/>
      <c r="H217" s="484"/>
      <c r="I217" s="484"/>
      <c r="J217" s="484"/>
      <c r="K217" s="484"/>
      <c r="L217" s="484"/>
      <c r="M217" s="177"/>
      <c r="N217" s="572"/>
      <c r="O217" s="572"/>
    </row>
    <row r="218" spans="1:15" ht="13.5" thickBot="1" x14ac:dyDescent="0.35">
      <c r="A218" s="180"/>
      <c r="B218" s="180"/>
      <c r="C218" s="218"/>
      <c r="D218" s="484"/>
      <c r="E218" s="484"/>
      <c r="F218" s="484"/>
      <c r="G218" s="484"/>
      <c r="H218" s="484"/>
      <c r="I218" s="484"/>
      <c r="J218" s="484"/>
      <c r="K218" s="484"/>
      <c r="L218" s="484"/>
      <c r="M218" s="177"/>
      <c r="N218" s="572"/>
      <c r="O218" s="572"/>
    </row>
    <row r="219" spans="1:15" ht="13.5" thickBot="1" x14ac:dyDescent="0.35">
      <c r="A219" s="180"/>
      <c r="B219" s="431" t="s">
        <v>244</v>
      </c>
      <c r="C219" s="462">
        <v>1</v>
      </c>
      <c r="D219" s="462">
        <v>2</v>
      </c>
      <c r="E219" s="484"/>
      <c r="F219" s="484"/>
      <c r="G219" s="484"/>
      <c r="H219" s="484"/>
      <c r="I219" s="484"/>
      <c r="J219" s="484"/>
      <c r="K219" s="484"/>
      <c r="L219" s="484"/>
      <c r="M219" s="177"/>
      <c r="N219" s="572"/>
      <c r="O219" s="572"/>
    </row>
    <row r="220" spans="1:15" ht="13" x14ac:dyDescent="0.3">
      <c r="A220" s="434"/>
      <c r="B220" s="416" t="s">
        <v>245</v>
      </c>
      <c r="C220" s="464">
        <v>20</v>
      </c>
      <c r="D220" s="464">
        <v>40</v>
      </c>
      <c r="E220" s="485"/>
      <c r="F220" s="485"/>
      <c r="G220" s="485"/>
      <c r="H220" s="485"/>
      <c r="I220" s="485"/>
      <c r="J220" s="485"/>
      <c r="K220" s="485"/>
      <c r="L220" s="484"/>
      <c r="M220" s="177"/>
      <c r="N220" s="572"/>
      <c r="O220" s="572"/>
    </row>
    <row r="221" spans="1:15" ht="13.5" thickBot="1" x14ac:dyDescent="0.35">
      <c r="A221" s="435" t="s">
        <v>1171</v>
      </c>
      <c r="B221" s="427" t="s">
        <v>257</v>
      </c>
      <c r="C221" s="444">
        <f>C167</f>
        <v>25563</v>
      </c>
      <c r="D221" s="444">
        <f>D167</f>
        <v>27159</v>
      </c>
      <c r="E221" s="446"/>
      <c r="F221" s="446"/>
      <c r="G221" s="446"/>
      <c r="H221" s="446"/>
      <c r="I221" s="446"/>
      <c r="J221" s="446"/>
      <c r="K221" s="446"/>
      <c r="L221" s="446"/>
      <c r="M221" s="176"/>
      <c r="N221" s="572">
        <v>40</v>
      </c>
      <c r="O221" s="572"/>
    </row>
    <row r="222" spans="1:15" ht="13.5" thickBot="1" x14ac:dyDescent="0.35">
      <c r="A222" s="180"/>
      <c r="B222" s="184"/>
      <c r="C222" s="446"/>
      <c r="D222" s="446"/>
      <c r="E222" s="446"/>
      <c r="F222" s="446"/>
      <c r="G222" s="446"/>
      <c r="H222" s="446"/>
      <c r="I222" s="446"/>
      <c r="J222" s="446"/>
      <c r="K222" s="446"/>
      <c r="L222" s="446"/>
      <c r="M222" s="176"/>
      <c r="N222" s="572"/>
      <c r="O222" s="572"/>
    </row>
    <row r="223" spans="1:15" ht="13.5" thickBot="1" x14ac:dyDescent="0.35">
      <c r="A223" s="180"/>
      <c r="B223" s="431" t="s">
        <v>244</v>
      </c>
      <c r="C223" s="462">
        <v>1</v>
      </c>
      <c r="D223" s="462">
        <v>2</v>
      </c>
      <c r="E223" s="462">
        <v>3</v>
      </c>
      <c r="F223" s="446"/>
      <c r="G223" s="446"/>
      <c r="H223" s="446"/>
      <c r="I223" s="446"/>
      <c r="J223" s="446"/>
      <c r="K223" s="446"/>
      <c r="L223" s="446"/>
      <c r="M223" s="176"/>
      <c r="N223" s="572"/>
      <c r="O223" s="572"/>
    </row>
    <row r="224" spans="1:15" ht="13.5" thickBot="1" x14ac:dyDescent="0.35">
      <c r="A224" s="868"/>
      <c r="B224" s="416" t="s">
        <v>245</v>
      </c>
      <c r="C224" s="463">
        <v>20</v>
      </c>
      <c r="D224" s="463">
        <v>40</v>
      </c>
      <c r="E224" s="463">
        <v>50</v>
      </c>
      <c r="F224" s="497"/>
      <c r="G224" s="497"/>
      <c r="H224" s="497"/>
      <c r="I224" s="497"/>
      <c r="J224" s="497"/>
      <c r="K224" s="497"/>
      <c r="L224" s="446"/>
      <c r="M224" s="177"/>
      <c r="N224" s="572"/>
      <c r="O224" s="572"/>
    </row>
    <row r="225" spans="1:15" ht="13.5" thickBot="1" x14ac:dyDescent="0.35">
      <c r="A225" s="768" t="s">
        <v>1172</v>
      </c>
      <c r="B225" s="428" t="s">
        <v>257</v>
      </c>
      <c r="C225" s="765">
        <f>C221</f>
        <v>25563</v>
      </c>
      <c r="D225" s="765">
        <f>D221</f>
        <v>27159</v>
      </c>
      <c r="E225" s="765">
        <f>E167</f>
        <v>28756</v>
      </c>
      <c r="F225" s="446"/>
      <c r="G225" s="446"/>
      <c r="H225" s="446"/>
      <c r="I225" s="446"/>
      <c r="J225" s="446"/>
      <c r="K225" s="446"/>
      <c r="L225" s="446"/>
      <c r="M225" s="176"/>
      <c r="N225" s="572">
        <v>40</v>
      </c>
      <c r="O225" s="572"/>
    </row>
    <row r="226" spans="1:15" ht="13.5" thickBot="1" x14ac:dyDescent="0.35">
      <c r="A226" s="180"/>
      <c r="B226" s="184"/>
      <c r="C226" s="446"/>
      <c r="D226" s="446"/>
      <c r="E226" s="446"/>
      <c r="F226" s="446"/>
      <c r="G226" s="446"/>
      <c r="H226" s="446"/>
      <c r="I226" s="446"/>
      <c r="J226" s="446"/>
      <c r="K226" s="446"/>
      <c r="L226" s="446"/>
      <c r="M226" s="176"/>
      <c r="N226" s="572"/>
      <c r="O226" s="572"/>
    </row>
    <row r="227" spans="1:15" ht="13.5" thickBot="1" x14ac:dyDescent="0.35">
      <c r="A227" s="180"/>
      <c r="B227" s="431" t="s">
        <v>244</v>
      </c>
      <c r="C227" s="939">
        <v>1</v>
      </c>
      <c r="D227" s="939">
        <v>2</v>
      </c>
      <c r="E227" s="939">
        <v>3</v>
      </c>
      <c r="F227" s="939">
        <v>4</v>
      </c>
      <c r="G227" s="939">
        <v>5</v>
      </c>
      <c r="H227" s="940">
        <v>6</v>
      </c>
      <c r="I227" s="940">
        <v>7</v>
      </c>
      <c r="J227" s="446"/>
      <c r="K227" s="446"/>
      <c r="L227" s="446"/>
      <c r="M227" s="176"/>
      <c r="N227" s="572"/>
      <c r="O227" s="572"/>
    </row>
    <row r="228" spans="1:15" ht="13" x14ac:dyDescent="0.3">
      <c r="A228" s="767"/>
      <c r="B228" s="416" t="s">
        <v>245</v>
      </c>
      <c r="C228" s="907">
        <v>62</v>
      </c>
      <c r="D228" s="907">
        <v>72</v>
      </c>
      <c r="E228" s="907">
        <v>97</v>
      </c>
      <c r="F228" s="907">
        <v>110</v>
      </c>
      <c r="G228" s="907">
        <v>140</v>
      </c>
      <c r="H228" s="907">
        <v>170</v>
      </c>
      <c r="I228" s="907">
        <v>200</v>
      </c>
      <c r="J228" s="928"/>
      <c r="K228" s="497"/>
      <c r="L228" s="446"/>
      <c r="M228" s="177"/>
      <c r="N228" s="572"/>
      <c r="O228" s="572"/>
    </row>
    <row r="229" spans="1:15" ht="13.5" thickBot="1" x14ac:dyDescent="0.35">
      <c r="A229" s="768" t="s">
        <v>1251</v>
      </c>
      <c r="B229" s="427" t="s">
        <v>257</v>
      </c>
      <c r="C229" s="908">
        <f t="shared" ref="C229:I229" si="5">C183</f>
        <v>31864</v>
      </c>
      <c r="D229" s="908">
        <f t="shared" si="5"/>
        <v>33948</v>
      </c>
      <c r="E229" s="908">
        <f t="shared" si="5"/>
        <v>36031</v>
      </c>
      <c r="F229" s="908">
        <f t="shared" si="5"/>
        <v>38115</v>
      </c>
      <c r="G229" s="908">
        <f t="shared" si="5"/>
        <v>40198</v>
      </c>
      <c r="H229" s="908">
        <f t="shared" si="5"/>
        <v>42283</v>
      </c>
      <c r="I229" s="908">
        <f t="shared" si="5"/>
        <v>44366</v>
      </c>
      <c r="J229" s="446"/>
      <c r="K229" s="446"/>
      <c r="L229" s="446"/>
      <c r="M229" s="176"/>
      <c r="N229" s="572">
        <v>40</v>
      </c>
      <c r="O229" s="572"/>
    </row>
    <row r="230" spans="1:15" ht="13.5" thickBot="1" x14ac:dyDescent="0.35">
      <c r="A230" s="180"/>
      <c r="B230" s="184"/>
      <c r="C230" s="446"/>
      <c r="D230" s="446"/>
      <c r="E230" s="446"/>
      <c r="F230" s="446"/>
      <c r="G230" s="446"/>
      <c r="H230" s="446"/>
      <c r="I230" s="446"/>
      <c r="J230" s="446"/>
      <c r="K230" s="446"/>
      <c r="L230" s="446"/>
      <c r="M230" s="176"/>
      <c r="N230" s="572"/>
      <c r="O230" s="572"/>
    </row>
    <row r="231" spans="1:15" ht="13.5" thickBot="1" x14ac:dyDescent="0.35">
      <c r="A231" s="180"/>
      <c r="B231" s="431" t="s">
        <v>244</v>
      </c>
      <c r="C231" s="462">
        <v>1</v>
      </c>
      <c r="D231" s="462">
        <v>2</v>
      </c>
      <c r="E231" s="462">
        <v>3</v>
      </c>
      <c r="F231" s="462">
        <v>4</v>
      </c>
      <c r="G231" s="462">
        <v>5</v>
      </c>
      <c r="H231" s="482">
        <v>6</v>
      </c>
      <c r="I231" s="482">
        <v>7</v>
      </c>
      <c r="J231" s="482">
        <v>8</v>
      </c>
      <c r="K231" s="482">
        <v>9</v>
      </c>
      <c r="L231" s="483">
        <v>10</v>
      </c>
      <c r="M231" s="176"/>
      <c r="N231" s="572"/>
      <c r="O231" s="572"/>
    </row>
    <row r="232" spans="1:15" ht="13.5" thickBot="1" x14ac:dyDescent="0.35">
      <c r="A232" s="767"/>
      <c r="B232" s="416" t="s">
        <v>245</v>
      </c>
      <c r="C232" s="463">
        <v>80</v>
      </c>
      <c r="D232" s="463">
        <v>100</v>
      </c>
      <c r="E232" s="463">
        <v>130</v>
      </c>
      <c r="F232" s="463">
        <v>150</v>
      </c>
      <c r="G232" s="463">
        <v>190</v>
      </c>
      <c r="H232" s="463">
        <v>220</v>
      </c>
      <c r="I232" s="463">
        <v>240</v>
      </c>
      <c r="J232" s="463">
        <v>280</v>
      </c>
      <c r="K232" s="463">
        <v>300</v>
      </c>
      <c r="L232" s="463">
        <v>314</v>
      </c>
      <c r="M232" s="177"/>
      <c r="N232" s="572"/>
      <c r="O232" s="572"/>
    </row>
    <row r="233" spans="1:15" ht="13.5" thickBot="1" x14ac:dyDescent="0.35">
      <c r="A233" s="768" t="s">
        <v>1173</v>
      </c>
      <c r="B233" s="428" t="s">
        <v>257</v>
      </c>
      <c r="C233" s="481">
        <f t="shared" ref="C233:L233" si="6">C191</f>
        <v>35350</v>
      </c>
      <c r="D233" s="481">
        <f t="shared" si="6"/>
        <v>37101</v>
      </c>
      <c r="E233" s="975">
        <f t="shared" si="6"/>
        <v>38851</v>
      </c>
      <c r="F233" s="975">
        <f t="shared" si="6"/>
        <v>40603</v>
      </c>
      <c r="G233" s="481">
        <f t="shared" si="6"/>
        <v>42712</v>
      </c>
      <c r="H233" s="975">
        <f t="shared" si="6"/>
        <v>44826</v>
      </c>
      <c r="I233" s="481">
        <f t="shared" si="6"/>
        <v>46938</v>
      </c>
      <c r="J233" s="975">
        <f t="shared" si="6"/>
        <v>49051</v>
      </c>
      <c r="K233" s="481">
        <f t="shared" si="6"/>
        <v>51162</v>
      </c>
      <c r="L233" s="975">
        <f t="shared" si="6"/>
        <v>53276</v>
      </c>
      <c r="M233" s="176"/>
      <c r="N233" s="572">
        <v>40</v>
      </c>
      <c r="O233" s="572"/>
    </row>
    <row r="234" spans="1:15" ht="13" x14ac:dyDescent="0.3">
      <c r="A234" s="180"/>
      <c r="B234" s="184"/>
      <c r="C234" s="446"/>
      <c r="D234" s="446"/>
      <c r="E234" s="446"/>
      <c r="F234" s="446"/>
      <c r="G234" s="446"/>
      <c r="H234" s="446"/>
      <c r="I234" s="446"/>
      <c r="J234" s="446"/>
      <c r="K234" s="446"/>
      <c r="L234" s="446"/>
      <c r="M234" s="176"/>
      <c r="N234" s="572"/>
      <c r="O234" s="572"/>
    </row>
    <row r="235" spans="1:15" ht="13" x14ac:dyDescent="0.3">
      <c r="A235" s="180"/>
      <c r="B235" s="184"/>
      <c r="C235" s="446"/>
      <c r="D235" s="446"/>
      <c r="E235" s="446"/>
      <c r="F235" s="446"/>
      <c r="G235" s="446"/>
      <c r="H235" s="446"/>
      <c r="I235" s="446"/>
      <c r="J235" s="446"/>
      <c r="K235" s="446"/>
      <c r="L235" s="446"/>
      <c r="M235" s="176"/>
      <c r="N235" s="572"/>
      <c r="O235" s="572"/>
    </row>
    <row r="236" spans="1:15" ht="13" x14ac:dyDescent="0.3">
      <c r="J236" s="173"/>
      <c r="K236" s="173"/>
      <c r="L236" s="177"/>
      <c r="M236" s="177"/>
      <c r="N236" s="572"/>
      <c r="O236" s="572"/>
    </row>
    <row r="237" spans="1:15" ht="13" x14ac:dyDescent="0.3">
      <c r="A237" s="178" t="s">
        <v>261</v>
      </c>
      <c r="B237" s="167"/>
      <c r="C237" s="176"/>
      <c r="D237" s="176"/>
      <c r="E237" s="176"/>
      <c r="F237" s="176"/>
      <c r="G237" s="176"/>
      <c r="H237" s="176"/>
      <c r="I237" s="176"/>
      <c r="J237" s="176"/>
      <c r="K237" s="176"/>
      <c r="L237" s="176"/>
      <c r="M237" s="176"/>
      <c r="N237" s="572"/>
      <c r="O237" s="572"/>
    </row>
    <row r="238" spans="1:15" ht="13.5" thickBot="1" x14ac:dyDescent="0.35">
      <c r="A238" s="178"/>
      <c r="B238" s="167"/>
      <c r="C238" s="176"/>
      <c r="D238" s="176"/>
      <c r="E238" s="176"/>
      <c r="F238" s="176"/>
      <c r="G238" s="176"/>
      <c r="H238" s="176"/>
      <c r="I238" s="176"/>
      <c r="J238" s="176"/>
      <c r="K238" s="176"/>
      <c r="L238" s="176"/>
      <c r="M238" s="176"/>
      <c r="N238" s="572"/>
      <c r="O238" s="572"/>
    </row>
    <row r="239" spans="1:15" ht="13" x14ac:dyDescent="0.3">
      <c r="A239" s="1209" t="s">
        <v>1327</v>
      </c>
      <c r="B239" s="1210"/>
      <c r="C239" s="1210"/>
      <c r="D239" s="1210"/>
      <c r="E239" s="1210"/>
      <c r="F239" s="1210"/>
      <c r="G239" s="1210"/>
      <c r="H239" s="1210"/>
      <c r="I239" s="1210"/>
      <c r="J239" s="1210"/>
      <c r="K239" s="1210"/>
      <c r="L239" s="1211"/>
      <c r="M239" s="176"/>
      <c r="N239" s="572"/>
      <c r="O239" s="572"/>
    </row>
    <row r="240" spans="1:15" ht="12.75" customHeight="1" x14ac:dyDescent="0.3">
      <c r="A240" s="1212"/>
      <c r="B240" s="1213"/>
      <c r="C240" s="1213"/>
      <c r="D240" s="1213"/>
      <c r="E240" s="1213"/>
      <c r="F240" s="1213"/>
      <c r="G240" s="1213"/>
      <c r="H240" s="1213"/>
      <c r="I240" s="1213"/>
      <c r="J240" s="1213"/>
      <c r="K240" s="1213"/>
      <c r="L240" s="1214"/>
      <c r="M240" s="176"/>
      <c r="N240" s="572"/>
      <c r="O240" s="572"/>
    </row>
    <row r="241" spans="1:15" ht="13.5" thickBot="1" x14ac:dyDescent="0.35">
      <c r="A241" s="1215"/>
      <c r="B241" s="1216"/>
      <c r="C241" s="1216"/>
      <c r="D241" s="1216"/>
      <c r="E241" s="1216"/>
      <c r="F241" s="1216"/>
      <c r="G241" s="1216"/>
      <c r="H241" s="1216"/>
      <c r="I241" s="1216"/>
      <c r="J241" s="1216"/>
      <c r="K241" s="1216"/>
      <c r="L241" s="1217"/>
      <c r="M241" s="176"/>
      <c r="N241" s="572"/>
      <c r="O241" s="572"/>
    </row>
    <row r="242" spans="1:15" ht="13" x14ac:dyDescent="0.3">
      <c r="A242" s="501"/>
      <c r="B242" s="501"/>
      <c r="C242" s="501"/>
      <c r="D242" s="501"/>
      <c r="E242" s="501"/>
      <c r="F242" s="501"/>
      <c r="G242" s="501"/>
      <c r="H242" s="501"/>
      <c r="I242" s="501"/>
      <c r="J242" s="501"/>
      <c r="K242" s="501"/>
      <c r="L242" s="501"/>
      <c r="M242" s="176"/>
      <c r="N242" s="572"/>
      <c r="O242" s="572"/>
    </row>
    <row r="243" spans="1:15" ht="13" x14ac:dyDescent="0.3">
      <c r="A243" s="176" t="s">
        <v>262</v>
      </c>
      <c r="B243" s="167"/>
      <c r="C243" s="176"/>
      <c r="D243" s="176"/>
      <c r="E243" s="176"/>
      <c r="F243" s="176"/>
      <c r="G243" s="176"/>
      <c r="H243" s="176"/>
      <c r="I243" s="176"/>
      <c r="J243" s="176"/>
      <c r="K243" s="176"/>
      <c r="L243" s="176"/>
      <c r="M243" s="176"/>
      <c r="N243" s="572"/>
      <c r="O243" s="572"/>
    </row>
    <row r="244" spans="1:15" ht="13" x14ac:dyDescent="0.3">
      <c r="A244" s="176" t="s">
        <v>936</v>
      </c>
      <c r="B244" s="167"/>
      <c r="C244" s="176"/>
      <c r="D244" s="176"/>
      <c r="E244" s="176"/>
      <c r="F244" s="176"/>
      <c r="G244" s="176"/>
      <c r="H244" s="176"/>
      <c r="I244" s="176"/>
      <c r="J244" s="176"/>
      <c r="K244" s="176"/>
      <c r="L244" s="176"/>
      <c r="M244" s="176"/>
      <c r="N244" s="572"/>
      <c r="O244" s="572"/>
    </row>
    <row r="245" spans="1:15" ht="13" x14ac:dyDescent="0.3">
      <c r="A245" s="176" t="s">
        <v>937</v>
      </c>
      <c r="B245" s="167"/>
      <c r="C245" s="176"/>
      <c r="D245" s="176"/>
      <c r="E245" s="176"/>
      <c r="F245" s="176"/>
      <c r="G245" s="176"/>
      <c r="H245" s="176"/>
      <c r="I245" s="176"/>
      <c r="J245" s="176"/>
      <c r="K245" s="176"/>
      <c r="L245" s="176"/>
      <c r="M245" s="176"/>
      <c r="N245" s="572"/>
      <c r="O245" s="572"/>
    </row>
    <row r="246" spans="1:15" ht="13" x14ac:dyDescent="0.3">
      <c r="A246" s="176" t="s">
        <v>938</v>
      </c>
      <c r="B246" s="167"/>
      <c r="C246" s="176"/>
      <c r="D246" s="176"/>
      <c r="E246" s="176"/>
      <c r="F246" s="176"/>
      <c r="G246" s="176"/>
      <c r="H246" s="176"/>
      <c r="I246" s="176"/>
      <c r="J246" s="176"/>
      <c r="K246" s="176"/>
      <c r="L246" s="176"/>
      <c r="N246" s="572"/>
      <c r="O246" s="572"/>
    </row>
    <row r="247" spans="1:15" ht="13" x14ac:dyDescent="0.3">
      <c r="A247" s="176" t="s">
        <v>939</v>
      </c>
      <c r="B247" s="176"/>
      <c r="C247" s="176"/>
      <c r="D247" s="176"/>
      <c r="E247" s="176"/>
      <c r="F247" s="176"/>
      <c r="G247" s="176"/>
      <c r="H247" s="176"/>
      <c r="I247" s="176"/>
      <c r="J247" s="176"/>
      <c r="K247" s="176"/>
      <c r="L247" s="176"/>
      <c r="N247" s="572"/>
      <c r="O247" s="572"/>
    </row>
    <row r="248" spans="1:15" ht="13.5" thickBot="1" x14ac:dyDescent="0.35">
      <c r="A248" s="176"/>
      <c r="B248" s="176"/>
      <c r="C248" s="176"/>
      <c r="D248" s="176"/>
      <c r="E248" s="176"/>
      <c r="F248" s="176"/>
      <c r="G248" s="176"/>
      <c r="H248" s="176"/>
      <c r="I248" s="176"/>
      <c r="J248" s="176"/>
      <c r="K248" s="176"/>
      <c r="L248" s="176"/>
      <c r="N248" s="572"/>
      <c r="O248" s="572"/>
    </row>
    <row r="249" spans="1:15" ht="13.5" thickBot="1" x14ac:dyDescent="0.35">
      <c r="A249" s="176"/>
      <c r="B249" s="431" t="s">
        <v>244</v>
      </c>
      <c r="C249" s="462">
        <v>1</v>
      </c>
      <c r="D249" s="462">
        <v>2</v>
      </c>
      <c r="E249" s="462">
        <v>3</v>
      </c>
      <c r="F249" s="462">
        <v>4</v>
      </c>
      <c r="G249" s="462">
        <v>5</v>
      </c>
      <c r="H249" s="482">
        <v>6</v>
      </c>
      <c r="I249" s="176"/>
      <c r="J249" s="176"/>
      <c r="K249" s="176"/>
      <c r="L249" s="176"/>
      <c r="N249" s="572"/>
      <c r="O249" s="572"/>
    </row>
    <row r="250" spans="1:15" ht="13" x14ac:dyDescent="0.3">
      <c r="A250" s="505" t="s">
        <v>1174</v>
      </c>
      <c r="B250" s="416" t="s">
        <v>245</v>
      </c>
      <c r="C250" s="418">
        <v>75</v>
      </c>
      <c r="D250" s="418">
        <v>95</v>
      </c>
      <c r="E250" s="418">
        <v>130</v>
      </c>
      <c r="F250" s="418">
        <v>150</v>
      </c>
      <c r="G250" s="418">
        <v>190</v>
      </c>
      <c r="H250" s="418">
        <v>220</v>
      </c>
      <c r="I250" s="172"/>
      <c r="J250" s="176"/>
      <c r="K250" s="176"/>
      <c r="L250" s="176"/>
      <c r="N250" s="572"/>
      <c r="O250" s="572"/>
    </row>
    <row r="251" spans="1:15" ht="13.5" thickBot="1" x14ac:dyDescent="0.35">
      <c r="A251" s="507" t="s">
        <v>944</v>
      </c>
      <c r="B251" s="435" t="s">
        <v>257</v>
      </c>
      <c r="C251" s="943">
        <f>'Pay scale M'!D15</f>
        <v>33883</v>
      </c>
      <c r="D251" s="943">
        <f>'Pay scale M'!D19</f>
        <v>35955</v>
      </c>
      <c r="E251" s="950">
        <f>'Pay scale M'!D25</f>
        <v>38851</v>
      </c>
      <c r="F251" s="950">
        <f>'Pay scale M'!D29</f>
        <v>40603</v>
      </c>
      <c r="G251" s="943">
        <f>'Pay scale M'!D35</f>
        <v>42712</v>
      </c>
      <c r="H251" s="950">
        <f>'Pay scale M'!D40</f>
        <v>44826</v>
      </c>
      <c r="I251" s="172"/>
      <c r="J251" s="176"/>
      <c r="K251" s="176"/>
      <c r="L251" s="176"/>
      <c r="N251" s="572">
        <v>40</v>
      </c>
      <c r="O251" s="572"/>
    </row>
    <row r="252" spans="1:15" ht="13" x14ac:dyDescent="0.3">
      <c r="A252" s="508" t="s">
        <v>262</v>
      </c>
      <c r="B252" s="944"/>
      <c r="C252" s="945"/>
      <c r="D252" s="945"/>
      <c r="E252" s="945"/>
      <c r="F252" s="945"/>
      <c r="G252" s="945"/>
      <c r="H252" s="945"/>
      <c r="I252" s="172"/>
      <c r="J252" s="176"/>
      <c r="K252" s="176"/>
      <c r="L252" s="176"/>
      <c r="N252" s="572"/>
      <c r="O252" s="572"/>
    </row>
    <row r="253" spans="1:15" ht="13" x14ac:dyDescent="0.3">
      <c r="A253" s="508" t="s">
        <v>936</v>
      </c>
      <c r="B253" s="507"/>
      <c r="C253" s="184"/>
      <c r="D253" s="184"/>
      <c r="E253" s="184"/>
      <c r="F253" s="184"/>
      <c r="G253" s="184"/>
      <c r="H253" s="184"/>
      <c r="I253" s="172"/>
      <c r="J253" s="176"/>
      <c r="K253" s="176"/>
      <c r="L253" s="176"/>
      <c r="N253" s="572"/>
      <c r="O253" s="572"/>
    </row>
    <row r="254" spans="1:15" ht="13" x14ac:dyDescent="0.3">
      <c r="A254" s="508" t="s">
        <v>937</v>
      </c>
      <c r="B254" s="507"/>
      <c r="C254" s="184"/>
      <c r="D254" s="184"/>
      <c r="E254" s="184"/>
      <c r="F254" s="184"/>
      <c r="G254" s="184"/>
      <c r="H254" s="184"/>
      <c r="I254" s="172"/>
      <c r="J254" s="176"/>
      <c r="K254" s="176"/>
      <c r="L254" s="176"/>
      <c r="N254" s="572"/>
      <c r="O254" s="572"/>
    </row>
    <row r="255" spans="1:15" ht="13" x14ac:dyDescent="0.3">
      <c r="A255" s="508" t="s">
        <v>938</v>
      </c>
      <c r="B255" s="507"/>
      <c r="C255" s="184"/>
      <c r="D255" s="184"/>
      <c r="E255" s="184"/>
      <c r="F255" s="184"/>
      <c r="G255" s="184"/>
      <c r="H255" s="184"/>
      <c r="I255" s="172"/>
      <c r="J255" s="176"/>
      <c r="K255" s="176"/>
      <c r="L255" s="176"/>
      <c r="N255" s="572"/>
      <c r="O255" s="572"/>
    </row>
    <row r="256" spans="1:15" ht="13.5" thickBot="1" x14ac:dyDescent="0.35">
      <c r="A256" s="509" t="s">
        <v>939</v>
      </c>
      <c r="B256" s="507"/>
      <c r="C256" s="184"/>
      <c r="D256" s="184"/>
      <c r="E256" s="184"/>
      <c r="F256" s="184"/>
      <c r="G256" s="184"/>
      <c r="H256" s="184"/>
      <c r="I256" s="172"/>
      <c r="J256" s="176"/>
      <c r="K256" s="176"/>
      <c r="L256" s="176"/>
      <c r="N256" s="572"/>
      <c r="O256" s="572"/>
    </row>
    <row r="257" spans="1:15" ht="13.5" thickBot="1" x14ac:dyDescent="0.35">
      <c r="A257" s="181"/>
      <c r="B257" s="180"/>
      <c r="C257" s="184"/>
      <c r="D257" s="184"/>
      <c r="E257" s="184"/>
      <c r="F257" s="184"/>
      <c r="G257" s="184"/>
      <c r="H257" s="184"/>
      <c r="I257" s="176"/>
      <c r="J257" s="176"/>
      <c r="K257" s="176"/>
      <c r="L257" s="176"/>
      <c r="N257" s="572"/>
      <c r="O257" s="572"/>
    </row>
    <row r="258" spans="1:15" ht="13.5" thickBot="1" x14ac:dyDescent="0.35">
      <c r="A258" s="176"/>
      <c r="B258" s="506" t="s">
        <v>244</v>
      </c>
      <c r="C258" s="503">
        <v>1</v>
      </c>
      <c r="D258" s="503">
        <v>2</v>
      </c>
      <c r="E258" s="176"/>
      <c r="F258" s="176"/>
      <c r="G258" s="176"/>
      <c r="H258" s="176"/>
      <c r="I258" s="176"/>
      <c r="J258" s="176"/>
      <c r="K258" s="176"/>
      <c r="L258" s="176"/>
      <c r="N258" s="572"/>
      <c r="O258" s="572"/>
    </row>
    <row r="259" spans="1:15" ht="13" x14ac:dyDescent="0.3">
      <c r="A259" s="505" t="s">
        <v>1175</v>
      </c>
      <c r="B259" s="416" t="s">
        <v>245</v>
      </c>
      <c r="C259" s="418">
        <v>20</v>
      </c>
      <c r="D259" s="418">
        <v>40</v>
      </c>
      <c r="E259" s="946"/>
      <c r="F259" s="185"/>
      <c r="G259" s="176"/>
      <c r="H259" s="176"/>
      <c r="I259" s="176"/>
      <c r="J259" s="176"/>
      <c r="K259" s="176"/>
      <c r="L259" s="176"/>
      <c r="N259" s="572"/>
      <c r="O259" s="572"/>
    </row>
    <row r="260" spans="1:15" ht="13.5" thickBot="1" x14ac:dyDescent="0.35">
      <c r="A260" s="507" t="s">
        <v>263</v>
      </c>
      <c r="B260" s="427" t="s">
        <v>257</v>
      </c>
      <c r="C260" s="943">
        <f>C221</f>
        <v>25563</v>
      </c>
      <c r="D260" s="943">
        <f>D221</f>
        <v>27159</v>
      </c>
      <c r="E260" s="172"/>
      <c r="F260" s="176"/>
      <c r="G260" s="176"/>
      <c r="H260" s="176"/>
      <c r="I260" s="176"/>
      <c r="J260" s="176"/>
      <c r="K260" s="176"/>
      <c r="L260" s="176"/>
      <c r="N260" s="572">
        <v>40</v>
      </c>
      <c r="O260" s="572"/>
    </row>
    <row r="261" spans="1:15" ht="13" x14ac:dyDescent="0.3">
      <c r="A261" s="508" t="s">
        <v>262</v>
      </c>
      <c r="B261" s="947"/>
      <c r="C261" s="948"/>
      <c r="D261" s="948"/>
      <c r="E261" s="172"/>
      <c r="F261" s="176"/>
      <c r="G261" s="176"/>
      <c r="H261" s="176"/>
      <c r="I261" s="176"/>
      <c r="J261" s="176"/>
      <c r="K261" s="176"/>
      <c r="L261" s="176"/>
      <c r="N261" s="572"/>
      <c r="O261" s="572"/>
    </row>
    <row r="262" spans="1:15" ht="13" x14ac:dyDescent="0.3">
      <c r="A262" s="508" t="s">
        <v>936</v>
      </c>
      <c r="B262" s="512"/>
      <c r="C262" s="180"/>
      <c r="D262" s="180"/>
      <c r="E262" s="172"/>
      <c r="F262" s="176"/>
      <c r="G262" s="176"/>
      <c r="H262" s="176"/>
      <c r="I262" s="176"/>
      <c r="J262" s="176"/>
      <c r="K262" s="176"/>
      <c r="L262" s="176"/>
      <c r="M262" s="176"/>
      <c r="N262" s="572"/>
      <c r="O262" s="572"/>
    </row>
    <row r="263" spans="1:15" ht="13" x14ac:dyDescent="0.3">
      <c r="A263" s="508" t="s">
        <v>937</v>
      </c>
      <c r="B263" s="512"/>
      <c r="C263" s="180"/>
      <c r="D263" s="180"/>
      <c r="E263" s="172"/>
      <c r="F263" s="176"/>
      <c r="G263" s="176"/>
      <c r="H263" s="176"/>
      <c r="I263" s="176"/>
      <c r="J263" s="176"/>
      <c r="K263" s="176"/>
      <c r="L263" s="176"/>
      <c r="M263" s="176"/>
      <c r="N263" s="572"/>
      <c r="O263" s="572"/>
    </row>
    <row r="264" spans="1:15" ht="13" x14ac:dyDescent="0.3">
      <c r="A264" s="508" t="s">
        <v>938</v>
      </c>
      <c r="B264" s="512"/>
      <c r="C264" s="180"/>
      <c r="D264" s="180"/>
      <c r="E264" s="172"/>
      <c r="F264" s="176"/>
      <c r="G264" s="176"/>
      <c r="H264" s="176"/>
      <c r="I264" s="176"/>
      <c r="J264" s="176"/>
      <c r="K264" s="176"/>
      <c r="L264" s="176"/>
      <c r="M264" s="176"/>
      <c r="N264" s="572"/>
      <c r="O264" s="572"/>
    </row>
    <row r="265" spans="1:15" ht="13.5" thickBot="1" x14ac:dyDescent="0.35">
      <c r="A265" s="509" t="s">
        <v>939</v>
      </c>
      <c r="B265" s="512"/>
      <c r="C265" s="180"/>
      <c r="D265" s="180"/>
      <c r="E265" s="172"/>
      <c r="F265" s="176"/>
      <c r="G265" s="176"/>
      <c r="H265" s="176"/>
      <c r="I265" s="176"/>
      <c r="J265" s="176"/>
      <c r="K265" s="176"/>
      <c r="L265" s="176"/>
      <c r="M265" s="176"/>
      <c r="N265" s="572"/>
      <c r="O265" s="572"/>
    </row>
    <row r="266" spans="1:15" ht="13.5" thickBot="1" x14ac:dyDescent="0.35">
      <c r="A266" s="181"/>
      <c r="B266" s="184"/>
      <c r="C266" s="180"/>
      <c r="D266" s="180"/>
      <c r="E266" s="176"/>
      <c r="F266" s="176"/>
      <c r="G266" s="176"/>
      <c r="H266" s="176"/>
      <c r="I266" s="176"/>
      <c r="J266" s="176"/>
      <c r="K266" s="176"/>
      <c r="L266" s="176"/>
      <c r="M266" s="176"/>
      <c r="N266" s="572"/>
      <c r="O266" s="572"/>
    </row>
    <row r="267" spans="1:15" ht="13.5" thickBot="1" x14ac:dyDescent="0.35">
      <c r="A267" s="178"/>
      <c r="B267" s="506" t="s">
        <v>244</v>
      </c>
      <c r="C267" s="462">
        <v>1</v>
      </c>
      <c r="D267" s="462">
        <v>2</v>
      </c>
      <c r="E267" s="462">
        <v>3</v>
      </c>
      <c r="F267" s="176"/>
      <c r="G267" s="176"/>
      <c r="H267" s="176"/>
      <c r="I267" s="176"/>
      <c r="J267" s="176"/>
      <c r="K267" s="176"/>
      <c r="L267" s="176"/>
      <c r="M267" s="176"/>
      <c r="N267" s="572"/>
      <c r="O267" s="572"/>
    </row>
    <row r="268" spans="1:15" ht="13" x14ac:dyDescent="0.3">
      <c r="A268" s="505" t="s">
        <v>1176</v>
      </c>
      <c r="B268" s="416" t="s">
        <v>245</v>
      </c>
      <c r="C268" s="418">
        <v>20</v>
      </c>
      <c r="D268" s="418">
        <v>40</v>
      </c>
      <c r="E268" s="418">
        <v>50</v>
      </c>
      <c r="F268" s="946"/>
      <c r="G268" s="185"/>
      <c r="H268" s="185"/>
      <c r="I268" s="185"/>
      <c r="J268" s="176"/>
      <c r="K268" s="176"/>
      <c r="L268" s="176"/>
      <c r="M268" s="176"/>
      <c r="N268" s="572"/>
      <c r="O268" s="572"/>
    </row>
    <row r="269" spans="1:15" ht="13.5" thickBot="1" x14ac:dyDescent="0.35">
      <c r="A269" s="507" t="s">
        <v>263</v>
      </c>
      <c r="B269" s="427" t="s">
        <v>257</v>
      </c>
      <c r="C269" s="943">
        <f>C225</f>
        <v>25563</v>
      </c>
      <c r="D269" s="943">
        <f>D225</f>
        <v>27159</v>
      </c>
      <c r="E269" s="943">
        <f>E225</f>
        <v>28756</v>
      </c>
      <c r="F269" s="172"/>
      <c r="G269" s="176"/>
      <c r="H269" s="176"/>
      <c r="I269" s="176"/>
      <c r="J269" s="176"/>
      <c r="K269" s="176"/>
      <c r="L269" s="176"/>
      <c r="M269" s="176"/>
      <c r="N269" s="572">
        <v>40</v>
      </c>
      <c r="O269" s="572"/>
    </row>
    <row r="270" spans="1:15" ht="13" x14ac:dyDescent="0.3">
      <c r="A270" s="508" t="s">
        <v>262</v>
      </c>
      <c r="B270" s="951" t="s">
        <v>325</v>
      </c>
      <c r="C270" s="948"/>
      <c r="D270" s="948"/>
      <c r="E270" s="948"/>
      <c r="F270" s="949" t="s">
        <v>325</v>
      </c>
      <c r="G270" s="173" t="s">
        <v>325</v>
      </c>
      <c r="H270" s="173" t="s">
        <v>325</v>
      </c>
      <c r="I270" s="173" t="s">
        <v>325</v>
      </c>
      <c r="J270" s="176"/>
      <c r="K270" s="176"/>
      <c r="L270" s="176"/>
      <c r="M270" s="176"/>
      <c r="N270" s="572"/>
      <c r="O270" s="572"/>
    </row>
    <row r="271" spans="1:15" ht="13" x14ac:dyDescent="0.3">
      <c r="A271" s="508" t="s">
        <v>936</v>
      </c>
      <c r="B271" s="952"/>
      <c r="C271" s="180"/>
      <c r="D271" s="180"/>
      <c r="E271" s="180"/>
      <c r="F271" s="949"/>
      <c r="G271" s="173"/>
      <c r="H271" s="173"/>
      <c r="I271" s="173"/>
      <c r="J271" s="176"/>
      <c r="K271" s="176"/>
      <c r="L271" s="176"/>
      <c r="M271" s="176"/>
      <c r="N271" s="572"/>
      <c r="O271" s="572"/>
    </row>
    <row r="272" spans="1:15" ht="13" x14ac:dyDescent="0.3">
      <c r="A272" s="508" t="s">
        <v>937</v>
      </c>
      <c r="B272" s="952"/>
      <c r="C272" s="180"/>
      <c r="D272" s="180"/>
      <c r="E272" s="180"/>
      <c r="F272" s="949"/>
      <c r="G272" s="173"/>
      <c r="H272" s="173"/>
      <c r="I272" s="173"/>
      <c r="J272" s="176"/>
      <c r="K272" s="176"/>
      <c r="L272" s="176"/>
      <c r="M272" s="176"/>
      <c r="N272" s="572"/>
      <c r="O272" s="572"/>
    </row>
    <row r="273" spans="1:15" ht="13" x14ac:dyDescent="0.3">
      <c r="A273" s="508" t="s">
        <v>938</v>
      </c>
      <c r="B273" s="952"/>
      <c r="C273" s="180"/>
      <c r="D273" s="180"/>
      <c r="E273" s="180"/>
      <c r="F273" s="949"/>
      <c r="G273" s="173"/>
      <c r="H273" s="173"/>
      <c r="I273" s="173"/>
      <c r="J273" s="176"/>
      <c r="K273" s="176"/>
      <c r="L273" s="176"/>
      <c r="M273" s="176"/>
      <c r="N273" s="572"/>
      <c r="O273" s="572"/>
    </row>
    <row r="274" spans="1:15" ht="13.5" thickBot="1" x14ac:dyDescent="0.35">
      <c r="A274" s="509" t="s">
        <v>939</v>
      </c>
      <c r="B274" s="952"/>
      <c r="C274" s="180"/>
      <c r="D274" s="180"/>
      <c r="E274" s="180"/>
      <c r="F274" s="949"/>
      <c r="G274" s="173"/>
      <c r="H274" s="173"/>
      <c r="I274" s="173"/>
      <c r="J274" s="176"/>
      <c r="K274" s="176"/>
      <c r="L274" s="176"/>
      <c r="M274" s="176"/>
      <c r="N274" s="572"/>
      <c r="O274" s="572"/>
    </row>
    <row r="275" spans="1:15" ht="13.5" thickBot="1" x14ac:dyDescent="0.35">
      <c r="A275" s="181"/>
      <c r="B275" s="186"/>
      <c r="C275" s="180"/>
      <c r="D275" s="180"/>
      <c r="E275" s="180"/>
      <c r="F275" s="173"/>
      <c r="G275" s="173"/>
      <c r="H275" s="173"/>
      <c r="I275" s="173"/>
      <c r="J275" s="176"/>
      <c r="K275" s="176"/>
      <c r="L275" s="176"/>
      <c r="M275" s="176"/>
      <c r="N275" s="572"/>
      <c r="O275" s="572"/>
    </row>
    <row r="276" spans="1:15" ht="13.5" thickBot="1" x14ac:dyDescent="0.35">
      <c r="A276" s="180"/>
      <c r="B276" s="431" t="s">
        <v>244</v>
      </c>
      <c r="C276" s="462">
        <v>1</v>
      </c>
      <c r="D276" s="462">
        <v>2</v>
      </c>
      <c r="E276" s="462">
        <v>3</v>
      </c>
      <c r="F276" s="462">
        <v>4</v>
      </c>
      <c r="G276" s="462">
        <v>5</v>
      </c>
      <c r="H276" s="482">
        <v>6</v>
      </c>
      <c r="I276" s="482">
        <v>7</v>
      </c>
      <c r="J276" s="176"/>
      <c r="K276" s="176"/>
      <c r="L276" s="176"/>
      <c r="M276" s="176"/>
      <c r="N276" s="572"/>
      <c r="O276" s="572"/>
    </row>
    <row r="277" spans="1:15" ht="13" x14ac:dyDescent="0.3">
      <c r="A277" s="460" t="s">
        <v>1252</v>
      </c>
      <c r="B277" s="416" t="s">
        <v>245</v>
      </c>
      <c r="C277" s="941">
        <v>62</v>
      </c>
      <c r="D277" s="941">
        <v>72</v>
      </c>
      <c r="E277" s="941">
        <v>97</v>
      </c>
      <c r="F277" s="418">
        <v>110</v>
      </c>
      <c r="G277" s="418">
        <v>140</v>
      </c>
      <c r="H277" s="418">
        <v>170</v>
      </c>
      <c r="I277" s="418">
        <v>200</v>
      </c>
      <c r="J277" s="928"/>
      <c r="K277" s="176"/>
      <c r="L277" s="172"/>
      <c r="M277" s="176"/>
      <c r="N277" s="572"/>
      <c r="O277" s="572"/>
    </row>
    <row r="278" spans="1:15" ht="13.5" thickBot="1" x14ac:dyDescent="0.35">
      <c r="A278" s="439" t="s">
        <v>263</v>
      </c>
      <c r="B278" s="427" t="s">
        <v>257</v>
      </c>
      <c r="C278" s="950">
        <f t="shared" ref="C278:I278" si="7">C229</f>
        <v>31864</v>
      </c>
      <c r="D278" s="950">
        <f t="shared" si="7"/>
        <v>33948</v>
      </c>
      <c r="E278" s="950">
        <f t="shared" si="7"/>
        <v>36031</v>
      </c>
      <c r="F278" s="943">
        <f t="shared" si="7"/>
        <v>38115</v>
      </c>
      <c r="G278" s="943">
        <f t="shared" si="7"/>
        <v>40198</v>
      </c>
      <c r="H278" s="943">
        <f t="shared" si="7"/>
        <v>42283</v>
      </c>
      <c r="I278" s="943">
        <f t="shared" si="7"/>
        <v>44366</v>
      </c>
      <c r="J278" s="172"/>
      <c r="K278" s="176"/>
      <c r="L278" s="176"/>
      <c r="M278" s="176"/>
      <c r="N278" s="572">
        <v>40</v>
      </c>
      <c r="O278" s="572"/>
    </row>
    <row r="279" spans="1:15" ht="13" x14ac:dyDescent="0.3">
      <c r="A279" s="499" t="s">
        <v>262</v>
      </c>
      <c r="B279" s="947"/>
      <c r="C279" s="948"/>
      <c r="D279" s="948"/>
      <c r="E279" s="948"/>
      <c r="F279" s="948"/>
      <c r="G279" s="948"/>
      <c r="H279" s="948"/>
      <c r="I279" s="948"/>
      <c r="J279" s="172"/>
      <c r="K279" s="176"/>
      <c r="L279" s="176"/>
      <c r="M279" s="176"/>
      <c r="N279" s="572"/>
      <c r="O279" s="572"/>
    </row>
    <row r="280" spans="1:15" ht="13" x14ac:dyDescent="0.3">
      <c r="A280" s="499" t="s">
        <v>936</v>
      </c>
      <c r="B280" s="512"/>
      <c r="C280" s="180"/>
      <c r="D280" s="180"/>
      <c r="E280" s="180"/>
      <c r="F280" s="180"/>
      <c r="G280" s="180"/>
      <c r="H280" s="180"/>
      <c r="I280" s="180"/>
      <c r="J280" s="172"/>
      <c r="K280" s="176"/>
      <c r="L280" s="176"/>
      <c r="M280" s="176"/>
      <c r="N280" s="572"/>
      <c r="O280" s="572"/>
    </row>
    <row r="281" spans="1:15" ht="13" x14ac:dyDescent="0.3">
      <c r="A281" s="499" t="s">
        <v>937</v>
      </c>
      <c r="B281" s="512"/>
      <c r="C281" s="180"/>
      <c r="D281" s="180"/>
      <c r="E281" s="180"/>
      <c r="F281" s="180"/>
      <c r="G281" s="180"/>
      <c r="H281" s="180"/>
      <c r="I281" s="180"/>
      <c r="J281" s="172"/>
      <c r="K281" s="176"/>
      <c r="L281" s="176"/>
      <c r="M281" s="176"/>
      <c r="N281" s="572"/>
      <c r="O281" s="572"/>
    </row>
    <row r="282" spans="1:15" ht="13" x14ac:dyDescent="0.3">
      <c r="A282" s="499" t="s">
        <v>938</v>
      </c>
      <c r="B282" s="512"/>
      <c r="C282" s="180"/>
      <c r="D282" s="180"/>
      <c r="E282" s="180"/>
      <c r="F282" s="180"/>
      <c r="G282" s="180"/>
      <c r="H282" s="180"/>
      <c r="I282" s="180"/>
      <c r="J282" s="172"/>
      <c r="K282" s="176"/>
      <c r="L282" s="176"/>
      <c r="M282" s="176"/>
      <c r="N282" s="572"/>
      <c r="O282" s="572"/>
    </row>
    <row r="283" spans="1:15" ht="13.5" thickBot="1" x14ac:dyDescent="0.35">
      <c r="A283" s="500" t="s">
        <v>939</v>
      </c>
      <c r="B283" s="512"/>
      <c r="C283" s="180"/>
      <c r="D283" s="180"/>
      <c r="E283" s="180"/>
      <c r="F283" s="180"/>
      <c r="G283" s="180"/>
      <c r="H283" s="180"/>
      <c r="I283" s="180"/>
      <c r="J283" s="172"/>
      <c r="K283" s="176"/>
      <c r="L283" s="176"/>
      <c r="M283" s="176"/>
      <c r="N283" s="572"/>
      <c r="O283" s="572"/>
    </row>
    <row r="284" spans="1:15" ht="13.5" thickBot="1" x14ac:dyDescent="0.35">
      <c r="A284" s="181"/>
      <c r="B284" s="184"/>
      <c r="C284" s="180"/>
      <c r="D284" s="180"/>
      <c r="E284" s="180"/>
      <c r="F284" s="180"/>
      <c r="G284" s="180"/>
      <c r="H284" s="180"/>
      <c r="I284" s="180"/>
      <c r="J284" s="176"/>
      <c r="K284" s="176"/>
      <c r="L284" s="176"/>
      <c r="M284" s="176"/>
      <c r="N284" s="572"/>
      <c r="O284" s="572"/>
    </row>
    <row r="285" spans="1:15" ht="13.5" thickBot="1" x14ac:dyDescent="0.35">
      <c r="A285" s="176"/>
      <c r="B285" s="431" t="s">
        <v>244</v>
      </c>
      <c r="C285" s="462">
        <v>1</v>
      </c>
      <c r="D285" s="462">
        <v>2</v>
      </c>
      <c r="E285" s="462">
        <v>3</v>
      </c>
      <c r="F285" s="462">
        <v>4</v>
      </c>
      <c r="G285" s="462">
        <v>5</v>
      </c>
      <c r="H285" s="176"/>
      <c r="I285" s="176"/>
      <c r="J285" s="176"/>
      <c r="K285" s="176"/>
      <c r="L285" s="176"/>
      <c r="M285" s="176"/>
      <c r="N285" s="572"/>
      <c r="O285" s="572"/>
    </row>
    <row r="286" spans="1:15" ht="13" x14ac:dyDescent="0.3">
      <c r="A286" s="460" t="s">
        <v>1177</v>
      </c>
      <c r="B286" s="416" t="s">
        <v>245</v>
      </c>
      <c r="C286" s="418">
        <v>80</v>
      </c>
      <c r="D286" s="418">
        <v>100</v>
      </c>
      <c r="E286" s="418">
        <v>130</v>
      </c>
      <c r="F286" s="418">
        <v>150</v>
      </c>
      <c r="G286" s="418">
        <v>190</v>
      </c>
      <c r="H286" s="176"/>
      <c r="I286" s="176"/>
      <c r="J286" s="176"/>
      <c r="K286" s="176"/>
      <c r="L286" s="176"/>
      <c r="M286" s="176"/>
      <c r="N286" s="572"/>
      <c r="O286" s="572"/>
    </row>
    <row r="287" spans="1:15" ht="13.5" thickBot="1" x14ac:dyDescent="0.35">
      <c r="A287" s="439" t="s">
        <v>263</v>
      </c>
      <c r="B287" s="427" t="s">
        <v>257</v>
      </c>
      <c r="C287" s="943">
        <f>C233</f>
        <v>35350</v>
      </c>
      <c r="D287" s="943">
        <f>D233</f>
        <v>37101</v>
      </c>
      <c r="E287" s="976">
        <f>E233</f>
        <v>38851</v>
      </c>
      <c r="F287" s="976">
        <f>F233</f>
        <v>40603</v>
      </c>
      <c r="G287" s="943">
        <f>G233</f>
        <v>42712</v>
      </c>
      <c r="H287" s="172"/>
      <c r="I287" s="176"/>
      <c r="J287" s="176"/>
      <c r="K287" s="176"/>
      <c r="L287" s="176"/>
      <c r="M287" s="176"/>
      <c r="N287" s="572">
        <v>40</v>
      </c>
      <c r="O287" s="572"/>
    </row>
    <row r="288" spans="1:15" ht="13" x14ac:dyDescent="0.3">
      <c r="A288" s="499" t="s">
        <v>262</v>
      </c>
      <c r="B288" s="947"/>
      <c r="C288" s="948"/>
      <c r="D288" s="948"/>
      <c r="E288" s="948"/>
      <c r="F288" s="948"/>
      <c r="G288" s="948"/>
      <c r="H288" s="172"/>
      <c r="I288" s="176"/>
      <c r="J288" s="176"/>
      <c r="K288" s="176"/>
      <c r="L288" s="176"/>
      <c r="M288" s="176"/>
      <c r="N288" s="572"/>
      <c r="O288" s="572"/>
    </row>
    <row r="289" spans="1:15" ht="13" x14ac:dyDescent="0.3">
      <c r="A289" s="499" t="s">
        <v>936</v>
      </c>
      <c r="B289" s="512"/>
      <c r="C289" s="180"/>
      <c r="D289" s="180"/>
      <c r="E289" s="180"/>
      <c r="F289" s="180"/>
      <c r="G289" s="180"/>
      <c r="H289" s="172"/>
      <c r="I289" s="176"/>
      <c r="J289" s="176"/>
      <c r="K289" s="176"/>
      <c r="L289" s="176"/>
      <c r="M289" s="176"/>
      <c r="N289" s="572"/>
      <c r="O289" s="572"/>
    </row>
    <row r="290" spans="1:15" ht="13" x14ac:dyDescent="0.3">
      <c r="A290" s="499" t="s">
        <v>937</v>
      </c>
      <c r="B290" s="512"/>
      <c r="C290" s="180"/>
      <c r="D290" s="180"/>
      <c r="E290" s="180"/>
      <c r="F290" s="180"/>
      <c r="G290" s="180"/>
      <c r="H290" s="172"/>
      <c r="I290" s="176"/>
      <c r="J290" s="176"/>
      <c r="K290" s="176"/>
      <c r="L290" s="176"/>
      <c r="M290" s="176"/>
      <c r="N290" s="572"/>
      <c r="O290" s="572"/>
    </row>
    <row r="291" spans="1:15" ht="13" x14ac:dyDescent="0.3">
      <c r="A291" s="499" t="s">
        <v>938</v>
      </c>
      <c r="B291" s="512"/>
      <c r="C291" s="180"/>
      <c r="D291" s="180"/>
      <c r="E291" s="180"/>
      <c r="F291" s="180"/>
      <c r="G291" s="180"/>
      <c r="H291" s="172"/>
      <c r="I291" s="176"/>
      <c r="J291" s="176"/>
      <c r="K291" s="176"/>
      <c r="L291" s="176"/>
      <c r="M291" s="176"/>
      <c r="N291" s="572"/>
      <c r="O291" s="572"/>
    </row>
    <row r="292" spans="1:15" ht="13.5" thickBot="1" x14ac:dyDescent="0.35">
      <c r="A292" s="500" t="s">
        <v>939</v>
      </c>
      <c r="B292" s="512"/>
      <c r="C292" s="180"/>
      <c r="D292" s="180"/>
      <c r="E292" s="180"/>
      <c r="F292" s="180"/>
      <c r="G292" s="180"/>
      <c r="H292" s="172"/>
      <c r="I292" s="176"/>
      <c r="J292" s="176"/>
      <c r="K292" s="176"/>
      <c r="L292" s="176"/>
      <c r="M292" s="176"/>
      <c r="N292" s="572"/>
      <c r="O292" s="572"/>
    </row>
    <row r="293" spans="1:15" ht="13.5" thickBot="1" x14ac:dyDescent="0.35">
      <c r="A293" s="181"/>
      <c r="B293" s="184"/>
      <c r="C293" s="180"/>
      <c r="D293" s="180"/>
      <c r="E293" s="180"/>
      <c r="F293" s="180"/>
      <c r="G293" s="180"/>
      <c r="H293" s="176"/>
      <c r="I293" s="176"/>
      <c r="J293" s="176"/>
      <c r="K293" s="176"/>
      <c r="L293" s="176"/>
      <c r="M293" s="176"/>
      <c r="N293" s="572"/>
      <c r="O293" s="572"/>
    </row>
    <row r="294" spans="1:15" ht="13.5" thickBot="1" x14ac:dyDescent="0.35">
      <c r="A294" s="181"/>
      <c r="B294" s="431" t="s">
        <v>244</v>
      </c>
      <c r="C294" s="462">
        <v>1</v>
      </c>
      <c r="D294" s="462">
        <v>2</v>
      </c>
      <c r="E294" s="462">
        <v>3</v>
      </c>
      <c r="F294" s="462">
        <v>4</v>
      </c>
      <c r="G294" s="462">
        <v>5</v>
      </c>
      <c r="H294" s="482">
        <v>6</v>
      </c>
      <c r="I294" s="482">
        <v>7</v>
      </c>
      <c r="J294" s="482">
        <v>8</v>
      </c>
      <c r="K294" s="482">
        <v>9</v>
      </c>
      <c r="L294" s="483">
        <v>10</v>
      </c>
      <c r="M294" s="176"/>
      <c r="N294" s="572"/>
      <c r="O294" s="572"/>
    </row>
    <row r="295" spans="1:15" ht="13" x14ac:dyDescent="0.3">
      <c r="A295" s="460" t="s">
        <v>1178</v>
      </c>
      <c r="B295" s="416" t="s">
        <v>245</v>
      </c>
      <c r="C295" s="418">
        <f>C286</f>
        <v>80</v>
      </c>
      <c r="D295" s="418">
        <f>D286</f>
        <v>100</v>
      </c>
      <c r="E295" s="418">
        <v>130</v>
      </c>
      <c r="F295" s="418">
        <v>150</v>
      </c>
      <c r="G295" s="418">
        <v>190</v>
      </c>
      <c r="H295" s="510">
        <v>220</v>
      </c>
      <c r="I295" s="510">
        <v>240</v>
      </c>
      <c r="J295" s="418">
        <v>280</v>
      </c>
      <c r="K295" s="418">
        <v>300</v>
      </c>
      <c r="L295" s="418">
        <v>314</v>
      </c>
      <c r="M295" s="172"/>
      <c r="N295" s="572"/>
      <c r="O295" s="572"/>
    </row>
    <row r="296" spans="1:15" ht="13.5" thickBot="1" x14ac:dyDescent="0.35">
      <c r="A296" s="499" t="s">
        <v>273</v>
      </c>
      <c r="B296" s="427" t="s">
        <v>257</v>
      </c>
      <c r="C296" s="943">
        <f>C287</f>
        <v>35350</v>
      </c>
      <c r="D296" s="943">
        <f>D287</f>
        <v>37101</v>
      </c>
      <c r="E296" s="976">
        <f>E287</f>
        <v>38851</v>
      </c>
      <c r="F296" s="976">
        <f>F287</f>
        <v>40603</v>
      </c>
      <c r="G296" s="943">
        <f>G287</f>
        <v>42712</v>
      </c>
      <c r="H296" s="976">
        <f>H233</f>
        <v>44826</v>
      </c>
      <c r="I296" s="943">
        <f>I233</f>
        <v>46938</v>
      </c>
      <c r="J296" s="976">
        <f>J233</f>
        <v>49051</v>
      </c>
      <c r="K296" s="943">
        <f>K233</f>
        <v>51162</v>
      </c>
      <c r="L296" s="976">
        <f>L233</f>
        <v>53276</v>
      </c>
      <c r="M296" s="172"/>
      <c r="N296" s="572">
        <v>40</v>
      </c>
      <c r="O296" s="572"/>
    </row>
    <row r="297" spans="1:15" ht="13" x14ac:dyDescent="0.3">
      <c r="A297" s="499" t="s">
        <v>262</v>
      </c>
      <c r="B297" s="947"/>
      <c r="C297" s="948"/>
      <c r="D297" s="948"/>
      <c r="E297" s="948"/>
      <c r="F297" s="948"/>
      <c r="G297" s="948"/>
      <c r="H297" s="948"/>
      <c r="I297" s="948"/>
      <c r="J297" s="948"/>
      <c r="K297" s="948"/>
      <c r="L297" s="948"/>
      <c r="M297" s="172"/>
      <c r="N297" s="572"/>
      <c r="O297" s="572"/>
    </row>
    <row r="298" spans="1:15" ht="13" x14ac:dyDescent="0.3">
      <c r="A298" s="499" t="s">
        <v>936</v>
      </c>
      <c r="B298" s="512"/>
      <c r="C298" s="180"/>
      <c r="D298" s="180"/>
      <c r="E298" s="180"/>
      <c r="F298" s="180"/>
      <c r="G298" s="180"/>
      <c r="H298" s="180"/>
      <c r="I298" s="180"/>
      <c r="J298" s="180"/>
      <c r="K298" s="180"/>
      <c r="L298" s="180"/>
      <c r="M298" s="172"/>
      <c r="N298" s="572"/>
      <c r="O298" s="572"/>
    </row>
    <row r="299" spans="1:15" ht="13" x14ac:dyDescent="0.3">
      <c r="A299" s="499" t="s">
        <v>937</v>
      </c>
      <c r="B299" s="512"/>
      <c r="C299" s="180"/>
      <c r="D299" s="180"/>
      <c r="E299" s="180"/>
      <c r="F299" s="180"/>
      <c r="G299" s="180"/>
      <c r="H299" s="180"/>
      <c r="I299" s="180"/>
      <c r="J299" s="180"/>
      <c r="K299" s="180"/>
      <c r="L299" s="180"/>
      <c r="M299" s="172"/>
      <c r="N299" s="572"/>
      <c r="O299" s="572"/>
    </row>
    <row r="300" spans="1:15" ht="13" x14ac:dyDescent="0.3">
      <c r="A300" s="499" t="s">
        <v>938</v>
      </c>
      <c r="B300" s="512"/>
      <c r="C300" s="180"/>
      <c r="D300" s="180"/>
      <c r="E300" s="180"/>
      <c r="F300" s="180"/>
      <c r="G300" s="180"/>
      <c r="H300" s="180"/>
      <c r="I300" s="180"/>
      <c r="J300" s="180"/>
      <c r="K300" s="180"/>
      <c r="L300" s="180"/>
      <c r="M300" s="172"/>
      <c r="N300" s="572"/>
      <c r="O300" s="572"/>
    </row>
    <row r="301" spans="1:15" ht="13.5" thickBot="1" x14ac:dyDescent="0.35">
      <c r="A301" s="500" t="s">
        <v>939</v>
      </c>
      <c r="B301" s="512"/>
      <c r="C301" s="180"/>
      <c r="D301" s="180"/>
      <c r="E301" s="180"/>
      <c r="F301" s="180"/>
      <c r="G301" s="180"/>
      <c r="H301" s="180"/>
      <c r="I301" s="180"/>
      <c r="J301" s="180"/>
      <c r="K301" s="180"/>
      <c r="L301" s="180"/>
      <c r="M301" s="172"/>
      <c r="N301" s="572"/>
      <c r="O301" s="572"/>
    </row>
    <row r="302" spans="1:15" ht="13.5" thickBot="1" x14ac:dyDescent="0.35">
      <c r="A302" s="181"/>
      <c r="B302" s="184"/>
      <c r="C302" s="180"/>
      <c r="D302" s="180"/>
      <c r="E302" s="180"/>
      <c r="F302" s="180"/>
      <c r="G302" s="180"/>
      <c r="H302" s="180"/>
      <c r="I302" s="180"/>
      <c r="J302" s="180"/>
      <c r="K302" s="180"/>
      <c r="L302" s="180"/>
      <c r="M302" s="176"/>
      <c r="N302" s="572"/>
      <c r="O302" s="572"/>
    </row>
    <row r="303" spans="1:15" ht="13.5" thickBot="1" x14ac:dyDescent="0.35">
      <c r="A303" s="180"/>
      <c r="B303" s="431" t="s">
        <v>244</v>
      </c>
      <c r="C303" s="462">
        <v>1</v>
      </c>
      <c r="D303" s="462">
        <v>2</v>
      </c>
      <c r="E303" s="462">
        <v>3</v>
      </c>
      <c r="F303" s="176"/>
      <c r="G303" s="167"/>
      <c r="H303" s="176"/>
      <c r="I303" s="176"/>
      <c r="J303" s="176"/>
      <c r="K303" s="176"/>
      <c r="L303" s="176"/>
      <c r="M303" s="176"/>
      <c r="N303" s="572"/>
      <c r="O303" s="572"/>
    </row>
    <row r="304" spans="1:15" ht="13" x14ac:dyDescent="0.3">
      <c r="A304" s="460" t="s">
        <v>1179</v>
      </c>
      <c r="B304" s="416" t="s">
        <v>245</v>
      </c>
      <c r="C304" s="510">
        <v>20</v>
      </c>
      <c r="D304" s="510">
        <v>40</v>
      </c>
      <c r="E304" s="510">
        <v>50</v>
      </c>
      <c r="F304" s="185"/>
      <c r="G304" s="185"/>
      <c r="H304" s="185"/>
      <c r="I304" s="185"/>
      <c r="J304" s="176"/>
      <c r="K304" s="176"/>
      <c r="L304" s="176"/>
      <c r="M304" s="176"/>
      <c r="N304" s="572"/>
      <c r="O304" s="572"/>
    </row>
    <row r="305" spans="1:15" ht="13.5" thickBot="1" x14ac:dyDescent="0.35">
      <c r="A305" s="499" t="s">
        <v>273</v>
      </c>
      <c r="B305" s="427" t="s">
        <v>257</v>
      </c>
      <c r="C305" s="943">
        <f>C269</f>
        <v>25563</v>
      </c>
      <c r="D305" s="943">
        <f>D269</f>
        <v>27159</v>
      </c>
      <c r="E305" s="943">
        <f>E269</f>
        <v>28756</v>
      </c>
      <c r="F305" s="172"/>
      <c r="G305" s="176"/>
      <c r="H305" s="176"/>
      <c r="I305" s="176"/>
      <c r="J305" s="176"/>
      <c r="K305" s="176"/>
      <c r="L305" s="176"/>
      <c r="M305" s="176"/>
      <c r="N305" s="572">
        <v>40</v>
      </c>
      <c r="O305" s="572"/>
    </row>
    <row r="306" spans="1:15" ht="13" x14ac:dyDescent="0.3">
      <c r="A306" s="499" t="s">
        <v>262</v>
      </c>
      <c r="B306" s="947"/>
      <c r="C306" s="948"/>
      <c r="D306" s="948"/>
      <c r="E306" s="948"/>
      <c r="F306" s="172"/>
      <c r="G306" s="176"/>
      <c r="H306" s="176"/>
      <c r="I306" s="176"/>
      <c r="J306" s="176"/>
      <c r="K306" s="176"/>
      <c r="L306" s="176"/>
      <c r="M306" s="176"/>
      <c r="N306" s="572"/>
      <c r="O306" s="572"/>
    </row>
    <row r="307" spans="1:15" ht="13" x14ac:dyDescent="0.3">
      <c r="A307" s="499" t="s">
        <v>936</v>
      </c>
      <c r="B307" s="512"/>
      <c r="C307" s="180"/>
      <c r="D307" s="180"/>
      <c r="E307" s="180"/>
      <c r="F307" s="172"/>
      <c r="G307" s="176"/>
      <c r="H307" s="176"/>
      <c r="I307" s="176"/>
      <c r="J307" s="176"/>
      <c r="K307" s="176"/>
      <c r="L307" s="176"/>
      <c r="M307" s="176"/>
      <c r="N307" s="572"/>
      <c r="O307" s="572"/>
    </row>
    <row r="308" spans="1:15" ht="13" x14ac:dyDescent="0.3">
      <c r="A308" s="499" t="s">
        <v>937</v>
      </c>
      <c r="B308" s="512"/>
      <c r="C308" s="180"/>
      <c r="D308" s="180"/>
      <c r="E308" s="180"/>
      <c r="F308" s="172"/>
      <c r="G308" s="176"/>
      <c r="H308" s="176"/>
      <c r="I308" s="176"/>
      <c r="J308" s="176"/>
      <c r="K308" s="176"/>
      <c r="L308" s="176"/>
      <c r="M308" s="176"/>
      <c r="N308" s="572"/>
      <c r="O308" s="572"/>
    </row>
    <row r="309" spans="1:15" ht="13" x14ac:dyDescent="0.3">
      <c r="A309" s="499" t="s">
        <v>938</v>
      </c>
      <c r="B309" s="512"/>
      <c r="C309" s="180"/>
      <c r="D309" s="180"/>
      <c r="E309" s="180"/>
      <c r="F309" s="172"/>
      <c r="G309" s="176"/>
      <c r="H309" s="176"/>
      <c r="I309" s="176"/>
      <c r="J309" s="176"/>
      <c r="K309" s="176"/>
      <c r="L309" s="176"/>
      <c r="M309" s="176"/>
      <c r="N309" s="572"/>
      <c r="O309" s="572"/>
    </row>
    <row r="310" spans="1:15" ht="13.5" thickBot="1" x14ac:dyDescent="0.35">
      <c r="A310" s="500" t="s">
        <v>939</v>
      </c>
      <c r="B310" s="512"/>
      <c r="C310" s="180"/>
      <c r="D310" s="180"/>
      <c r="E310" s="180"/>
      <c r="F310" s="172"/>
      <c r="G310" s="176"/>
      <c r="H310" s="176"/>
      <c r="I310" s="176"/>
      <c r="J310" s="176"/>
      <c r="K310" s="176"/>
      <c r="L310" s="176"/>
      <c r="M310" s="176"/>
      <c r="N310" s="572"/>
      <c r="O310" s="572"/>
    </row>
    <row r="311" spans="1:15" ht="13.5" thickBot="1" x14ac:dyDescent="0.35">
      <c r="A311" s="181"/>
      <c r="B311" s="184"/>
      <c r="C311" s="180"/>
      <c r="D311" s="180"/>
      <c r="E311" s="180"/>
      <c r="F311" s="176"/>
      <c r="G311" s="176"/>
      <c r="H311" s="176"/>
      <c r="I311" s="176"/>
      <c r="J311" s="176"/>
      <c r="K311" s="176"/>
      <c r="L311" s="176"/>
      <c r="M311" s="176"/>
      <c r="N311" s="572"/>
      <c r="O311" s="572"/>
    </row>
    <row r="312" spans="1:15" ht="13.5" thickBot="1" x14ac:dyDescent="0.35">
      <c r="A312" s="180"/>
      <c r="B312" s="506" t="s">
        <v>244</v>
      </c>
      <c r="C312" s="462">
        <v>1</v>
      </c>
      <c r="D312" s="462">
        <v>2</v>
      </c>
      <c r="E312" s="462">
        <v>3</v>
      </c>
      <c r="F312" s="176"/>
      <c r="G312" s="176"/>
      <c r="H312" s="176"/>
      <c r="I312" s="176"/>
      <c r="J312" s="176"/>
      <c r="K312" s="176"/>
      <c r="L312" s="176"/>
      <c r="M312" s="176"/>
      <c r="N312" s="572"/>
      <c r="O312" s="572"/>
    </row>
    <row r="313" spans="1:15" ht="13" x14ac:dyDescent="0.3">
      <c r="A313" s="511" t="s">
        <v>1180</v>
      </c>
      <c r="B313" s="416" t="s">
        <v>245</v>
      </c>
      <c r="C313" s="942">
        <v>60</v>
      </c>
      <c r="D313" s="942">
        <v>70</v>
      </c>
      <c r="E313" s="942">
        <v>90</v>
      </c>
      <c r="F313" s="928"/>
      <c r="G313" s="172"/>
      <c r="H313" s="185"/>
      <c r="I313" s="176"/>
      <c r="J313" s="176"/>
      <c r="K313" s="176"/>
      <c r="L313" s="176"/>
      <c r="M313" s="176"/>
      <c r="N313" s="572"/>
      <c r="O313" s="572"/>
    </row>
    <row r="314" spans="1:15" ht="13.5" thickBot="1" x14ac:dyDescent="0.35">
      <c r="A314" s="508" t="s">
        <v>273</v>
      </c>
      <c r="B314" s="427" t="s">
        <v>257</v>
      </c>
      <c r="C314" s="950">
        <f>'Pay scale M'!D10</f>
        <v>31708</v>
      </c>
      <c r="D314" s="950">
        <f>'Pay scale M'!D13</f>
        <v>33782</v>
      </c>
      <c r="E314" s="950">
        <f>'Pay scale M'!D17</f>
        <v>35854</v>
      </c>
      <c r="F314" s="176"/>
      <c r="G314" s="176"/>
      <c r="H314" s="176"/>
      <c r="I314" s="176"/>
      <c r="J314" s="176"/>
      <c r="K314" s="176"/>
      <c r="L314" s="176"/>
      <c r="M314" s="176"/>
      <c r="N314" s="572">
        <v>40</v>
      </c>
      <c r="O314" s="572"/>
    </row>
    <row r="315" spans="1:15" ht="13" x14ac:dyDescent="0.3">
      <c r="A315" s="508" t="s">
        <v>262</v>
      </c>
      <c r="B315" s="944"/>
      <c r="C315" s="948"/>
      <c r="D315" s="948"/>
      <c r="E315" s="948"/>
      <c r="F315" s="176"/>
      <c r="G315" s="176"/>
      <c r="H315" s="176"/>
      <c r="I315" s="176"/>
      <c r="J315" s="176"/>
      <c r="K315" s="176"/>
      <c r="L315" s="176"/>
      <c r="M315" s="176"/>
      <c r="N315" s="572"/>
      <c r="O315" s="572"/>
    </row>
    <row r="316" spans="1:15" ht="13" x14ac:dyDescent="0.3">
      <c r="A316" s="508" t="s">
        <v>936</v>
      </c>
      <c r="B316" s="507"/>
      <c r="C316" s="180"/>
      <c r="D316" s="180"/>
      <c r="E316" s="180"/>
      <c r="F316" s="176"/>
      <c r="G316" s="176"/>
      <c r="H316" s="176"/>
      <c r="I316" s="176"/>
      <c r="J316" s="176"/>
      <c r="K316" s="176"/>
      <c r="L316" s="176"/>
      <c r="M316" s="176"/>
      <c r="N316" s="572"/>
      <c r="O316" s="572"/>
    </row>
    <row r="317" spans="1:15" ht="13" x14ac:dyDescent="0.3">
      <c r="A317" s="508" t="s">
        <v>937</v>
      </c>
      <c r="B317" s="507"/>
      <c r="C317" s="180"/>
      <c r="D317" s="180"/>
      <c r="E317" s="180"/>
      <c r="F317" s="176"/>
      <c r="G317" s="176"/>
      <c r="H317" s="176"/>
      <c r="I317" s="176"/>
      <c r="J317" s="176"/>
      <c r="K317" s="176"/>
      <c r="L317" s="176"/>
      <c r="M317" s="176"/>
      <c r="N317" s="572"/>
      <c r="O317" s="572"/>
    </row>
    <row r="318" spans="1:15" ht="13" x14ac:dyDescent="0.3">
      <c r="A318" s="508" t="s">
        <v>938</v>
      </c>
      <c r="B318" s="507"/>
      <c r="C318" s="180"/>
      <c r="D318" s="180"/>
      <c r="E318" s="180"/>
      <c r="F318" s="176"/>
      <c r="G318" s="176"/>
      <c r="H318" s="176"/>
      <c r="I318" s="176"/>
      <c r="J318" s="176"/>
      <c r="K318" s="176"/>
      <c r="L318" s="176"/>
      <c r="M318" s="176"/>
      <c r="N318" s="572"/>
      <c r="O318" s="572"/>
    </row>
    <row r="319" spans="1:15" ht="13.5" thickBot="1" x14ac:dyDescent="0.35">
      <c r="A319" s="509" t="s">
        <v>939</v>
      </c>
      <c r="B319" s="507"/>
      <c r="C319" s="180"/>
      <c r="D319" s="180"/>
      <c r="E319" s="180"/>
      <c r="F319" s="176"/>
      <c r="G319" s="176"/>
      <c r="H319" s="176"/>
      <c r="I319" s="176"/>
      <c r="J319" s="176"/>
      <c r="K319" s="176"/>
      <c r="L319" s="176"/>
      <c r="M319" s="176"/>
      <c r="N319" s="572"/>
      <c r="O319" s="572"/>
    </row>
    <row r="320" spans="1:15" ht="13.5" thickBot="1" x14ac:dyDescent="0.35">
      <c r="A320" s="181"/>
      <c r="B320" s="180"/>
      <c r="C320" s="180"/>
      <c r="D320" s="180"/>
      <c r="E320" s="180"/>
      <c r="F320" s="176"/>
      <c r="G320" s="176"/>
      <c r="H320" s="176"/>
      <c r="I320" s="176"/>
      <c r="J320" s="176"/>
      <c r="K320" s="176"/>
      <c r="L320" s="176"/>
      <c r="M320" s="176"/>
      <c r="N320" s="572"/>
      <c r="O320" s="572"/>
    </row>
    <row r="321" spans="1:15" ht="13.5" thickBot="1" x14ac:dyDescent="0.35">
      <c r="B321" s="431" t="s">
        <v>244</v>
      </c>
      <c r="C321" s="503">
        <v>1</v>
      </c>
      <c r="D321" s="503">
        <v>2</v>
      </c>
      <c r="E321" s="503">
        <v>3</v>
      </c>
      <c r="F321" s="503">
        <v>4</v>
      </c>
      <c r="G321" s="503">
        <v>5</v>
      </c>
      <c r="H321" s="504">
        <v>6</v>
      </c>
      <c r="I321" s="504">
        <v>7</v>
      </c>
      <c r="J321" s="504">
        <v>8</v>
      </c>
      <c r="K321" s="504">
        <v>9</v>
      </c>
      <c r="L321" s="513">
        <v>10</v>
      </c>
      <c r="N321" s="572"/>
      <c r="O321" s="572"/>
    </row>
    <row r="322" spans="1:15" ht="13" x14ac:dyDescent="0.3">
      <c r="A322" s="498" t="s">
        <v>1181</v>
      </c>
      <c r="B322" s="502" t="s">
        <v>245</v>
      </c>
      <c r="C322" s="418">
        <v>75</v>
      </c>
      <c r="D322" s="418">
        <v>95</v>
      </c>
      <c r="E322" s="418">
        <v>130</v>
      </c>
      <c r="F322" s="418">
        <v>150</v>
      </c>
      <c r="G322" s="422">
        <v>190</v>
      </c>
      <c r="H322" s="418">
        <v>220</v>
      </c>
      <c r="I322" s="422">
        <v>240</v>
      </c>
      <c r="J322" s="422">
        <v>280</v>
      </c>
      <c r="K322" s="422">
        <v>300</v>
      </c>
      <c r="L322" s="418">
        <v>314</v>
      </c>
      <c r="N322" s="572"/>
      <c r="O322" s="572"/>
    </row>
    <row r="323" spans="1:15" ht="13.5" thickBot="1" x14ac:dyDescent="0.35">
      <c r="A323" s="499" t="s">
        <v>273</v>
      </c>
      <c r="B323" s="547" t="s">
        <v>257</v>
      </c>
      <c r="C323" s="943">
        <f>'Pay scale M'!D15</f>
        <v>33883</v>
      </c>
      <c r="D323" s="976">
        <f>'Pay scale M'!D19</f>
        <v>35955</v>
      </c>
      <c r="E323" s="950">
        <f>'Pay scale M'!D25</f>
        <v>38851</v>
      </c>
      <c r="F323" s="950">
        <f>'Pay scale M'!D29</f>
        <v>40603</v>
      </c>
      <c r="G323" s="977">
        <f>'Pay scale M'!D35</f>
        <v>42712</v>
      </c>
      <c r="H323" s="950">
        <f>'Pay scale M'!D40</f>
        <v>44826</v>
      </c>
      <c r="I323" s="977">
        <f>'Pay scale M'!D44</f>
        <v>46938</v>
      </c>
      <c r="J323" s="1098">
        <f>'Pay scale M'!D50</f>
        <v>49051</v>
      </c>
      <c r="K323" s="1098">
        <f>'Pay scale M'!D54</f>
        <v>51162</v>
      </c>
      <c r="L323" s="950">
        <f>'Pay scale M'!D57</f>
        <v>53276</v>
      </c>
      <c r="N323" s="572">
        <v>40</v>
      </c>
      <c r="O323" s="572"/>
    </row>
    <row r="324" spans="1:15" ht="13" x14ac:dyDescent="0.3">
      <c r="A324" s="499" t="s">
        <v>262</v>
      </c>
      <c r="B324" s="944"/>
      <c r="C324" s="948"/>
      <c r="D324" s="948"/>
      <c r="E324" s="948"/>
      <c r="F324" s="948"/>
      <c r="G324" s="948"/>
      <c r="H324" s="948"/>
      <c r="I324" s="948"/>
      <c r="J324" s="948"/>
      <c r="K324" s="948"/>
      <c r="L324" s="948"/>
      <c r="N324" s="572"/>
      <c r="O324" s="572"/>
    </row>
    <row r="325" spans="1:15" ht="13" x14ac:dyDescent="0.3">
      <c r="A325" s="499" t="s">
        <v>936</v>
      </c>
      <c r="B325" s="507"/>
      <c r="C325" s="180"/>
      <c r="D325" s="180"/>
      <c r="E325" s="180"/>
      <c r="F325" s="180"/>
      <c r="G325" s="180"/>
      <c r="H325" s="180"/>
      <c r="I325" s="180"/>
      <c r="J325" s="180"/>
      <c r="K325" s="180"/>
      <c r="L325" s="180"/>
      <c r="N325" s="572"/>
      <c r="O325" s="572"/>
    </row>
    <row r="326" spans="1:15" ht="13" x14ac:dyDescent="0.3">
      <c r="A326" s="499" t="s">
        <v>937</v>
      </c>
      <c r="B326" s="507"/>
      <c r="C326" s="180"/>
      <c r="D326" s="180"/>
      <c r="E326" s="180"/>
      <c r="F326" s="180"/>
      <c r="G326" s="180"/>
      <c r="H326" s="180"/>
      <c r="I326" s="180"/>
      <c r="J326" s="180"/>
      <c r="K326" s="180"/>
      <c r="L326" s="180"/>
      <c r="N326" s="572"/>
      <c r="O326" s="572"/>
    </row>
    <row r="327" spans="1:15" ht="13" x14ac:dyDescent="0.3">
      <c r="A327" s="499" t="s">
        <v>938</v>
      </c>
      <c r="B327" s="507"/>
      <c r="C327" s="180"/>
      <c r="D327" s="180"/>
      <c r="E327" s="180"/>
      <c r="F327" s="180"/>
      <c r="G327" s="180"/>
      <c r="H327" s="180"/>
      <c r="I327" s="180"/>
      <c r="J327" s="180"/>
      <c r="K327" s="180"/>
      <c r="L327" s="180"/>
      <c r="N327" s="572"/>
      <c r="O327" s="572"/>
    </row>
    <row r="328" spans="1:15" ht="13.5" thickBot="1" x14ac:dyDescent="0.35">
      <c r="A328" s="500" t="s">
        <v>939</v>
      </c>
      <c r="B328" s="507"/>
      <c r="C328" s="180"/>
      <c r="D328" s="180"/>
      <c r="E328" s="180"/>
      <c r="F328" s="180"/>
      <c r="G328" s="180"/>
      <c r="H328" s="180"/>
      <c r="I328" s="180"/>
      <c r="J328" s="180"/>
      <c r="K328" s="180"/>
      <c r="L328" s="180"/>
      <c r="N328" s="572"/>
      <c r="O328" s="572"/>
    </row>
    <row r="329" spans="1:15" ht="13.5" thickBot="1" x14ac:dyDescent="0.35">
      <c r="A329" s="181"/>
      <c r="B329" s="180"/>
      <c r="C329" s="180"/>
      <c r="D329" s="180"/>
      <c r="E329" s="180"/>
      <c r="F329" s="180"/>
      <c r="G329" s="180"/>
      <c r="H329" s="180"/>
      <c r="I329" s="180"/>
      <c r="J329" s="180"/>
      <c r="K329" s="180"/>
      <c r="L329" s="180"/>
      <c r="N329" s="572"/>
      <c r="O329" s="572"/>
    </row>
    <row r="330" spans="1:15" ht="13.5" thickBot="1" x14ac:dyDescent="0.35">
      <c r="B330" s="431" t="s">
        <v>244</v>
      </c>
      <c r="C330" s="462">
        <v>1</v>
      </c>
      <c r="D330" s="462">
        <v>2</v>
      </c>
      <c r="E330" s="462">
        <v>3</v>
      </c>
      <c r="F330" s="462">
        <v>4</v>
      </c>
      <c r="G330" s="462">
        <v>5</v>
      </c>
      <c r="H330" s="482">
        <v>6</v>
      </c>
      <c r="N330" s="572"/>
      <c r="O330" s="572"/>
    </row>
    <row r="331" spans="1:15" ht="13" x14ac:dyDescent="0.3">
      <c r="A331" s="434" t="s">
        <v>1182</v>
      </c>
      <c r="B331" s="418" t="s">
        <v>245</v>
      </c>
      <c r="C331" s="418">
        <v>75</v>
      </c>
      <c r="D331" s="418">
        <v>95</v>
      </c>
      <c r="E331" s="418">
        <v>130</v>
      </c>
      <c r="F331" s="418">
        <v>150</v>
      </c>
      <c r="G331" s="418">
        <v>190</v>
      </c>
      <c r="H331" s="418">
        <v>220</v>
      </c>
      <c r="N331" s="572"/>
      <c r="O331" s="572"/>
    </row>
    <row r="332" spans="1:15" ht="13.5" thickBot="1" x14ac:dyDescent="0.35">
      <c r="A332" s="439" t="s">
        <v>944</v>
      </c>
      <c r="B332" s="435" t="s">
        <v>257</v>
      </c>
      <c r="C332" s="435">
        <f>'Pay scale M'!D15</f>
        <v>33883</v>
      </c>
      <c r="D332" s="435">
        <f>'Pay scale M'!D19</f>
        <v>35955</v>
      </c>
      <c r="E332" s="500">
        <f>'Pay scale M'!D25</f>
        <v>38851</v>
      </c>
      <c r="F332" s="500">
        <f>'Pay scale M'!D29</f>
        <v>40603</v>
      </c>
      <c r="G332" s="1099">
        <f>'Pay scale M'!D35</f>
        <v>42712</v>
      </c>
      <c r="H332" s="500">
        <f>'Pay scale M'!D40</f>
        <v>44826</v>
      </c>
      <c r="N332" s="572">
        <v>40</v>
      </c>
      <c r="O332" s="572"/>
    </row>
    <row r="333" spans="1:15" ht="13" x14ac:dyDescent="0.3">
      <c r="A333" s="439" t="s">
        <v>262</v>
      </c>
      <c r="B333" s="944"/>
      <c r="C333" s="948"/>
      <c r="D333" s="948"/>
      <c r="E333" s="948"/>
      <c r="F333" s="948"/>
      <c r="G333" s="948"/>
      <c r="H333" s="948"/>
      <c r="N333" s="572"/>
      <c r="O333" s="572"/>
    </row>
    <row r="334" spans="1:15" ht="13" x14ac:dyDescent="0.3">
      <c r="A334" s="439" t="s">
        <v>936</v>
      </c>
      <c r="B334" s="507"/>
      <c r="C334" s="180"/>
      <c r="D334" s="180"/>
      <c r="E334" s="180"/>
      <c r="F334" s="180"/>
      <c r="G334" s="180"/>
      <c r="H334" s="180"/>
      <c r="N334" s="572"/>
      <c r="O334" s="572"/>
    </row>
    <row r="335" spans="1:15" ht="13" x14ac:dyDescent="0.3">
      <c r="A335" s="439" t="s">
        <v>937</v>
      </c>
      <c r="B335" s="507"/>
      <c r="C335" s="180"/>
      <c r="D335" s="180"/>
      <c r="E335" s="180"/>
      <c r="F335" s="180"/>
      <c r="G335" s="180"/>
      <c r="H335" s="180"/>
      <c r="N335" s="572"/>
      <c r="O335" s="572"/>
    </row>
    <row r="336" spans="1:15" ht="13" x14ac:dyDescent="0.3">
      <c r="A336" s="439" t="s">
        <v>938</v>
      </c>
      <c r="B336" s="507"/>
      <c r="C336" s="180"/>
      <c r="D336" s="180"/>
      <c r="E336" s="180"/>
      <c r="F336" s="180"/>
      <c r="G336" s="180"/>
      <c r="H336" s="180"/>
      <c r="N336" s="572"/>
      <c r="O336" s="572"/>
    </row>
    <row r="337" spans="1:15" ht="13.5" thickBot="1" x14ac:dyDescent="0.35">
      <c r="A337" s="435" t="s">
        <v>939</v>
      </c>
      <c r="B337" s="507"/>
      <c r="C337" s="180"/>
      <c r="D337" s="180"/>
      <c r="E337" s="180"/>
      <c r="F337" s="180"/>
      <c r="G337" s="180"/>
      <c r="H337" s="180"/>
      <c r="N337" s="572"/>
      <c r="O337" s="572"/>
    </row>
  </sheetData>
  <mergeCells count="6">
    <mergeCell ref="A239:L241"/>
    <mergeCell ref="A130:F131"/>
    <mergeCell ref="A32:M32"/>
    <mergeCell ref="A38:G39"/>
    <mergeCell ref="A43:G44"/>
    <mergeCell ref="A127:J128"/>
  </mergeCells>
  <phoneticPr fontId="29" type="noConversion"/>
  <pageMargins left="0.75" right="0.75" top="1" bottom="1" header="0.5" footer="0.5"/>
  <pageSetup paperSize="9" scale="65" orientation="landscape" verticalDpi="300" r:id="rId1"/>
  <headerFooter alignWithMargins="0">
    <oddFooter>&amp;C&amp;P</oddFooter>
  </headerFooter>
  <rowBreaks count="4" manualBreakCount="4">
    <brk id="221" max="16383" man="1"/>
    <brk id="235" max="16383" man="1"/>
    <brk id="274" max="16383" man="1"/>
    <brk id="311"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topLeftCell="A94" workbookViewId="0">
      <selection activeCell="I2" sqref="I2"/>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163" t="s">
        <v>274</v>
      </c>
      <c r="B1" s="163"/>
      <c r="C1" s="253">
        <f>'MD Rates'!B1</f>
        <v>44287</v>
      </c>
      <c r="D1" s="163" t="s">
        <v>275</v>
      </c>
      <c r="E1" s="164"/>
      <c r="F1" s="164"/>
      <c r="G1" s="164"/>
      <c r="H1" s="164"/>
      <c r="I1" s="164"/>
      <c r="J1" s="164"/>
      <c r="K1" s="164"/>
      <c r="L1" s="164"/>
      <c r="M1" s="164"/>
      <c r="N1" s="164"/>
      <c r="O1" s="164"/>
    </row>
    <row r="2" spans="1:15" ht="12.75" customHeight="1" x14ac:dyDescent="0.3">
      <c r="A2" s="163" t="str">
        <f>'MD Rates'!A1</f>
        <v xml:space="preserve">Pay Letter M&amp;D(W) 4/2021 </v>
      </c>
      <c r="B2" s="163"/>
      <c r="C2" s="6"/>
      <c r="D2" s="163"/>
      <c r="E2" s="164"/>
      <c r="F2" s="164"/>
      <c r="G2" s="164"/>
      <c r="H2" s="164"/>
      <c r="I2" s="164"/>
      <c r="J2" s="164"/>
      <c r="K2" s="164"/>
      <c r="L2" s="164"/>
      <c r="M2" s="164"/>
      <c r="N2" s="1224" t="s">
        <v>265</v>
      </c>
      <c r="O2" s="1224" t="s">
        <v>266</v>
      </c>
    </row>
    <row r="3" spans="1:15" ht="13" x14ac:dyDescent="0.3">
      <c r="A3" s="163"/>
      <c r="B3" s="163"/>
      <c r="C3" s="6"/>
      <c r="D3" s="163"/>
      <c r="E3" s="164"/>
      <c r="F3" s="164"/>
      <c r="G3" s="164"/>
      <c r="H3" s="164"/>
      <c r="I3" s="164"/>
      <c r="J3" s="164"/>
      <c r="K3" s="164"/>
      <c r="L3" s="164"/>
      <c r="M3" s="164"/>
      <c r="N3" s="1224"/>
      <c r="O3" s="1224"/>
    </row>
    <row r="4" spans="1:15" ht="13.5" thickBot="1" x14ac:dyDescent="0.35">
      <c r="A4" s="163"/>
      <c r="B4" s="163"/>
      <c r="C4" s="6"/>
      <c r="D4" s="163"/>
      <c r="E4" s="164"/>
      <c r="F4" s="164"/>
      <c r="G4" s="164"/>
      <c r="H4" s="164"/>
      <c r="I4" s="164"/>
      <c r="J4" s="164"/>
      <c r="K4" s="164"/>
      <c r="L4" s="164"/>
      <c r="M4" s="164"/>
      <c r="N4" s="1224"/>
      <c r="O4" s="1224"/>
    </row>
    <row r="5" spans="1:15" ht="13" thickBot="1" x14ac:dyDescent="0.3">
      <c r="B5" s="524" t="s">
        <v>276</v>
      </c>
      <c r="C5" s="483">
        <v>1</v>
      </c>
      <c r="D5" s="483">
        <v>2</v>
      </c>
      <c r="E5" s="483">
        <v>3</v>
      </c>
      <c r="F5" s="483">
        <v>4</v>
      </c>
      <c r="G5" s="483">
        <v>5</v>
      </c>
      <c r="H5" s="483">
        <v>6</v>
      </c>
      <c r="I5" s="483">
        <v>7</v>
      </c>
      <c r="J5" s="488" t="s">
        <v>325</v>
      </c>
      <c r="K5" s="488" t="s">
        <v>281</v>
      </c>
      <c r="L5" s="488" t="s">
        <v>325</v>
      </c>
      <c r="N5" s="1225"/>
      <c r="O5" s="1225"/>
    </row>
    <row r="6" spans="1:15" ht="13" x14ac:dyDescent="0.3">
      <c r="A6" s="525"/>
      <c r="B6" s="526" t="s">
        <v>245</v>
      </c>
      <c r="C6" s="529">
        <v>12</v>
      </c>
      <c r="D6" s="464">
        <v>22</v>
      </c>
      <c r="E6" s="464">
        <v>70</v>
      </c>
      <c r="F6" s="464">
        <v>100</v>
      </c>
      <c r="G6" s="464">
        <v>130</v>
      </c>
      <c r="H6" s="464">
        <v>160</v>
      </c>
      <c r="I6" s="464">
        <v>162</v>
      </c>
      <c r="J6" s="530"/>
      <c r="K6" s="530"/>
      <c r="L6" s="530"/>
      <c r="N6" s="572"/>
      <c r="O6" s="572"/>
    </row>
    <row r="7" spans="1:15" ht="13.5" thickBot="1" x14ac:dyDescent="0.35">
      <c r="A7" s="435" t="s">
        <v>1253</v>
      </c>
      <c r="B7" s="527" t="s">
        <v>257</v>
      </c>
      <c r="C7" s="531">
        <f>'Pay Scale K'!D5</f>
        <v>31864</v>
      </c>
      <c r="D7" s="444">
        <f>'Pay Scale K'!D7</f>
        <v>33948</v>
      </c>
      <c r="E7" s="444">
        <f>'Pay Scale K'!D12</f>
        <v>36031</v>
      </c>
      <c r="F7" s="444">
        <f>'Pay Scale K'!D16</f>
        <v>38115</v>
      </c>
      <c r="G7" s="444">
        <f>'Pay Scale K'!D19</f>
        <v>40198</v>
      </c>
      <c r="H7" s="444">
        <f>'Pay Scale K'!D23</f>
        <v>42283</v>
      </c>
      <c r="I7" s="444">
        <f>'Pay Scale K'!D24</f>
        <v>44366</v>
      </c>
      <c r="J7" s="530"/>
      <c r="K7" s="530"/>
      <c r="L7" s="530"/>
      <c r="M7" s="166"/>
      <c r="N7" s="587">
        <v>40</v>
      </c>
      <c r="O7" s="587"/>
    </row>
    <row r="8" spans="1:15" ht="13.5" thickBot="1" x14ac:dyDescent="0.35">
      <c r="A8" s="180"/>
      <c r="B8" s="184"/>
      <c r="C8" s="446"/>
      <c r="D8" s="446"/>
      <c r="E8" s="446"/>
      <c r="F8" s="446"/>
      <c r="G8" s="446"/>
      <c r="H8" s="446"/>
      <c r="I8" s="446"/>
      <c r="J8" s="530"/>
      <c r="K8" s="530"/>
      <c r="L8" s="530"/>
      <c r="M8" s="166"/>
      <c r="N8" s="587"/>
      <c r="O8" s="587"/>
    </row>
    <row r="9" spans="1:15" ht="13.5" thickBot="1" x14ac:dyDescent="0.35">
      <c r="A9" s="180"/>
      <c r="B9" s="524" t="s">
        <v>276</v>
      </c>
      <c r="C9" s="483">
        <v>1</v>
      </c>
      <c r="D9" s="446"/>
      <c r="E9" s="446"/>
      <c r="F9" s="446"/>
      <c r="G9" s="446"/>
      <c r="H9" s="446"/>
      <c r="I9" s="446"/>
      <c r="J9" s="530"/>
      <c r="K9" s="530"/>
      <c r="L9" s="530"/>
      <c r="M9" s="166"/>
      <c r="N9" s="587"/>
      <c r="O9" s="587"/>
    </row>
    <row r="10" spans="1:15" ht="13" x14ac:dyDescent="0.3">
      <c r="A10" s="528"/>
      <c r="B10" s="416" t="s">
        <v>245</v>
      </c>
      <c r="C10" s="464">
        <v>72</v>
      </c>
      <c r="D10" s="530"/>
      <c r="E10" s="530"/>
      <c r="F10" s="530"/>
      <c r="G10" s="530"/>
      <c r="H10" s="530"/>
      <c r="I10" s="530"/>
      <c r="J10" s="530"/>
      <c r="K10" s="530"/>
      <c r="L10" s="530"/>
      <c r="M10" s="166"/>
      <c r="N10" s="587"/>
      <c r="O10" s="587"/>
    </row>
    <row r="11" spans="1:15" ht="13.5" thickBot="1" x14ac:dyDescent="0.35">
      <c r="A11" s="435" t="s">
        <v>1254</v>
      </c>
      <c r="B11" s="427" t="s">
        <v>257</v>
      </c>
      <c r="C11" s="447">
        <f>'Pay Scale K'!D13</f>
        <v>38105.96</v>
      </c>
      <c r="D11" s="530"/>
      <c r="E11" s="530"/>
      <c r="F11" s="530"/>
      <c r="G11" s="530"/>
      <c r="H11" s="530"/>
      <c r="I11" s="530"/>
      <c r="J11" s="530"/>
      <c r="K11" s="530"/>
      <c r="L11" s="530"/>
      <c r="M11" s="166"/>
      <c r="N11" s="587">
        <v>40</v>
      </c>
      <c r="O11" s="587"/>
    </row>
    <row r="12" spans="1:15" ht="13.5" thickBot="1" x14ac:dyDescent="0.35">
      <c r="A12" s="180"/>
      <c r="B12" s="184"/>
      <c r="C12" s="448"/>
      <c r="D12" s="530"/>
      <c r="E12" s="530"/>
      <c r="F12" s="530"/>
      <c r="G12" s="530"/>
      <c r="H12" s="530"/>
      <c r="I12" s="530"/>
      <c r="J12" s="530"/>
      <c r="K12" s="530"/>
      <c r="L12" s="530"/>
      <c r="M12" s="166"/>
      <c r="N12" s="587"/>
      <c r="O12" s="587"/>
    </row>
    <row r="13" spans="1:15" ht="13.5" thickBot="1" x14ac:dyDescent="0.35">
      <c r="A13" s="180"/>
      <c r="B13" s="524" t="s">
        <v>276</v>
      </c>
      <c r="C13" s="483">
        <v>1</v>
      </c>
      <c r="D13" s="483">
        <v>2</v>
      </c>
      <c r="E13" s="483">
        <v>3</v>
      </c>
      <c r="F13" s="483">
        <v>4</v>
      </c>
      <c r="G13" s="483">
        <v>5</v>
      </c>
      <c r="H13" s="483">
        <v>6</v>
      </c>
      <c r="I13" s="483">
        <v>7</v>
      </c>
      <c r="J13" s="483">
        <v>8</v>
      </c>
      <c r="K13" s="532">
        <v>9</v>
      </c>
      <c r="L13" s="533">
        <v>10</v>
      </c>
      <c r="M13" s="166"/>
      <c r="N13" s="587"/>
      <c r="O13" s="587"/>
    </row>
    <row r="14" spans="1:15" ht="13" x14ac:dyDescent="0.3">
      <c r="A14" s="434"/>
      <c r="B14" s="416" t="s">
        <v>245</v>
      </c>
      <c r="C14" s="534">
        <v>30</v>
      </c>
      <c r="D14" s="464">
        <v>60</v>
      </c>
      <c r="E14" s="464">
        <v>90</v>
      </c>
      <c r="F14" s="529">
        <v>110</v>
      </c>
      <c r="G14" s="464">
        <v>140</v>
      </c>
      <c r="H14" s="464">
        <v>180</v>
      </c>
      <c r="I14" s="464">
        <v>210</v>
      </c>
      <c r="J14" s="464">
        <v>230</v>
      </c>
      <c r="K14" s="464">
        <v>250</v>
      </c>
      <c r="L14" s="464">
        <v>266</v>
      </c>
      <c r="M14" s="166"/>
      <c r="N14" s="587"/>
      <c r="O14" s="587"/>
    </row>
    <row r="15" spans="1:15" ht="13.5" thickBot="1" x14ac:dyDescent="0.35">
      <c r="A15" s="435" t="s">
        <v>1183</v>
      </c>
      <c r="B15" s="427" t="s">
        <v>257</v>
      </c>
      <c r="C15" s="535">
        <f>'Pay Scale K'!D8</f>
        <v>35350</v>
      </c>
      <c r="D15" s="536">
        <f>'Pay Scale K'!D11</f>
        <v>37101</v>
      </c>
      <c r="E15" s="536">
        <f>'Pay Scale K'!D15</f>
        <v>38851</v>
      </c>
      <c r="F15" s="537">
        <f>'Pay Scale K'!D17</f>
        <v>40603</v>
      </c>
      <c r="G15" s="536">
        <f>'Pay Scale K'!D20</f>
        <v>42712</v>
      </c>
      <c r="H15" s="536">
        <f>'Pay Scale K'!D26</f>
        <v>44826</v>
      </c>
      <c r="I15" s="536">
        <f>'Pay Scale K'!D29</f>
        <v>46938</v>
      </c>
      <c r="J15" s="536">
        <f>'Pay Scale K'!D31</f>
        <v>49051</v>
      </c>
      <c r="K15" s="536">
        <f>'Pay Scale K'!D33</f>
        <v>51162</v>
      </c>
      <c r="L15" s="536">
        <f>'Pay Scale K'!D35</f>
        <v>53276</v>
      </c>
      <c r="M15" s="166"/>
      <c r="N15" s="587">
        <v>40</v>
      </c>
      <c r="O15" s="587"/>
    </row>
    <row r="16" spans="1:15" ht="13.5" thickBot="1" x14ac:dyDescent="0.35">
      <c r="A16" s="180"/>
      <c r="B16" s="184"/>
      <c r="C16" s="538"/>
      <c r="D16" s="538"/>
      <c r="E16" s="538"/>
      <c r="F16" s="538"/>
      <c r="G16" s="538"/>
      <c r="H16" s="538"/>
      <c r="I16" s="538"/>
      <c r="J16" s="538"/>
      <c r="K16" s="538"/>
      <c r="L16" s="538"/>
      <c r="M16" s="166"/>
      <c r="N16" s="587"/>
      <c r="O16" s="587"/>
    </row>
    <row r="17" spans="1:15" ht="13.5" thickBot="1" x14ac:dyDescent="0.35">
      <c r="A17" s="180"/>
      <c r="B17" s="524" t="s">
        <v>276</v>
      </c>
      <c r="C17" s="483">
        <v>1</v>
      </c>
      <c r="D17" s="538"/>
      <c r="E17" s="538"/>
      <c r="F17" s="538"/>
      <c r="G17" s="538"/>
      <c r="H17" s="538"/>
      <c r="I17" s="538"/>
      <c r="J17" s="538"/>
      <c r="K17" s="538"/>
      <c r="L17" s="538"/>
      <c r="M17" s="166"/>
      <c r="N17" s="587"/>
      <c r="O17" s="587"/>
    </row>
    <row r="18" spans="1:15" ht="13" x14ac:dyDescent="0.3">
      <c r="A18" s="434"/>
      <c r="B18" s="416" t="s">
        <v>245</v>
      </c>
      <c r="C18" s="464">
        <v>155</v>
      </c>
      <c r="D18" s="530"/>
      <c r="E18" s="530"/>
      <c r="F18" s="530"/>
      <c r="G18" s="530"/>
      <c r="H18" s="530"/>
      <c r="I18" s="530"/>
      <c r="J18" s="530"/>
      <c r="K18" s="530"/>
      <c r="L18" s="530"/>
      <c r="M18" s="166"/>
      <c r="N18" s="587"/>
      <c r="O18" s="587"/>
    </row>
    <row r="19" spans="1:15" ht="13.5" thickBot="1" x14ac:dyDescent="0.35">
      <c r="A19" s="435" t="s">
        <v>1184</v>
      </c>
      <c r="B19" s="427" t="s">
        <v>257</v>
      </c>
      <c r="C19" s="447">
        <f>'Pay Scale K'!D22</f>
        <v>43758.239999999998</v>
      </c>
      <c r="D19" s="530"/>
      <c r="E19" s="530"/>
      <c r="F19" s="530"/>
      <c r="G19" s="530"/>
      <c r="H19" s="530"/>
      <c r="I19" s="530"/>
      <c r="J19" s="530"/>
      <c r="K19" s="530"/>
      <c r="L19" s="530"/>
      <c r="M19" s="166"/>
      <c r="N19" s="587">
        <v>40</v>
      </c>
      <c r="O19" s="587"/>
    </row>
    <row r="20" spans="1:15" ht="13.5" thickBot="1" x14ac:dyDescent="0.35">
      <c r="A20" s="180"/>
      <c r="B20" s="184"/>
      <c r="C20" s="448"/>
      <c r="D20" s="530"/>
      <c r="E20" s="530"/>
      <c r="F20" s="530"/>
      <c r="G20" s="530"/>
      <c r="H20" s="530"/>
      <c r="I20" s="530"/>
      <c r="J20" s="530"/>
      <c r="K20" s="530"/>
      <c r="L20" s="530"/>
      <c r="M20" s="166"/>
      <c r="N20" s="587"/>
      <c r="O20" s="587"/>
    </row>
    <row r="21" spans="1:15" ht="13.5" thickBot="1" x14ac:dyDescent="0.35">
      <c r="A21" s="180"/>
      <c r="B21" s="524" t="s">
        <v>276</v>
      </c>
      <c r="C21" s="483">
        <v>1</v>
      </c>
      <c r="D21" s="483">
        <v>2</v>
      </c>
      <c r="E21" s="483">
        <v>3</v>
      </c>
      <c r="F21" s="483">
        <v>4</v>
      </c>
      <c r="G21" s="483">
        <v>5</v>
      </c>
      <c r="H21" s="483">
        <v>6</v>
      </c>
      <c r="I21" s="483">
        <v>7</v>
      </c>
      <c r="J21" s="530"/>
      <c r="K21" s="530"/>
      <c r="L21" s="530"/>
      <c r="M21" s="166"/>
      <c r="N21" s="587"/>
      <c r="O21" s="587"/>
    </row>
    <row r="22" spans="1:15" ht="13" x14ac:dyDescent="0.3">
      <c r="A22" s="434"/>
      <c r="B22" s="526" t="s">
        <v>245</v>
      </c>
      <c r="C22" s="529">
        <v>12</v>
      </c>
      <c r="D22" s="529">
        <v>22</v>
      </c>
      <c r="E22" s="464">
        <v>70</v>
      </c>
      <c r="F22" s="464">
        <v>100</v>
      </c>
      <c r="G22" s="464">
        <v>130</v>
      </c>
      <c r="H22" s="464">
        <v>160</v>
      </c>
      <c r="I22" s="464">
        <v>162</v>
      </c>
      <c r="J22" s="530"/>
      <c r="K22" s="530"/>
      <c r="L22" s="530"/>
      <c r="M22" s="166"/>
      <c r="N22" s="587"/>
      <c r="O22" s="587"/>
    </row>
    <row r="23" spans="1:15" ht="13.5" thickBot="1" x14ac:dyDescent="0.35">
      <c r="A23" s="435" t="s">
        <v>1255</v>
      </c>
      <c r="B23" s="527" t="s">
        <v>257</v>
      </c>
      <c r="C23" s="531">
        <f t="shared" ref="C23:I23" si="0">C7</f>
        <v>31864</v>
      </c>
      <c r="D23" s="531">
        <f t="shared" si="0"/>
        <v>33948</v>
      </c>
      <c r="E23" s="444">
        <f t="shared" si="0"/>
        <v>36031</v>
      </c>
      <c r="F23" s="444">
        <f t="shared" si="0"/>
        <v>38115</v>
      </c>
      <c r="G23" s="444">
        <f t="shared" si="0"/>
        <v>40198</v>
      </c>
      <c r="H23" s="444">
        <f t="shared" si="0"/>
        <v>42283</v>
      </c>
      <c r="I23" s="444">
        <f t="shared" si="0"/>
        <v>44366</v>
      </c>
      <c r="J23" s="539"/>
      <c r="K23" s="539"/>
      <c r="L23" s="539"/>
      <c r="M23" s="166"/>
      <c r="N23" s="587">
        <v>40</v>
      </c>
      <c r="O23" s="587"/>
    </row>
    <row r="24" spans="1:15" ht="13.5" thickBot="1" x14ac:dyDescent="0.35">
      <c r="A24" s="180"/>
      <c r="B24" s="184"/>
      <c r="C24" s="446"/>
      <c r="D24" s="446"/>
      <c r="E24" s="446"/>
      <c r="F24" s="446"/>
      <c r="G24" s="446"/>
      <c r="H24" s="446"/>
      <c r="I24" s="446"/>
      <c r="J24" s="539"/>
      <c r="K24" s="539"/>
      <c r="L24" s="539"/>
      <c r="M24" s="166"/>
      <c r="N24" s="587"/>
      <c r="O24" s="587"/>
    </row>
    <row r="25" spans="1:15" ht="13.5" thickBot="1" x14ac:dyDescent="0.35">
      <c r="A25" s="180"/>
      <c r="B25" s="524" t="s">
        <v>276</v>
      </c>
      <c r="C25" s="483">
        <v>1</v>
      </c>
      <c r="D25" s="483">
        <v>2</v>
      </c>
      <c r="E25" s="483">
        <v>3</v>
      </c>
      <c r="F25" s="483">
        <v>4</v>
      </c>
      <c r="G25" s="483">
        <v>5</v>
      </c>
      <c r="H25" s="483">
        <v>6</v>
      </c>
      <c r="I25" s="483">
        <v>7</v>
      </c>
      <c r="J25" s="483">
        <v>8</v>
      </c>
      <c r="K25" s="532">
        <v>9</v>
      </c>
      <c r="L25" s="533">
        <v>10</v>
      </c>
      <c r="M25" s="166"/>
      <c r="N25" s="587"/>
      <c r="O25" s="587"/>
    </row>
    <row r="26" spans="1:15" ht="13" x14ac:dyDescent="0.3">
      <c r="A26" s="434"/>
      <c r="B26" s="416" t="s">
        <v>245</v>
      </c>
      <c r="C26" s="463">
        <v>30</v>
      </c>
      <c r="D26" s="463">
        <v>60</v>
      </c>
      <c r="E26" s="463">
        <v>90</v>
      </c>
      <c r="F26" s="463">
        <v>110</v>
      </c>
      <c r="G26" s="463">
        <v>140</v>
      </c>
      <c r="H26" s="463">
        <v>180</v>
      </c>
      <c r="I26" s="463">
        <v>210</v>
      </c>
      <c r="J26" s="463">
        <v>230</v>
      </c>
      <c r="K26" s="463">
        <v>250</v>
      </c>
      <c r="L26" s="463">
        <v>266</v>
      </c>
      <c r="M26" s="166"/>
      <c r="N26" s="587"/>
      <c r="O26" s="587"/>
    </row>
    <row r="27" spans="1:15" ht="13.5" thickBot="1" x14ac:dyDescent="0.35">
      <c r="A27" s="435" t="s">
        <v>1185</v>
      </c>
      <c r="B27" s="427" t="s">
        <v>257</v>
      </c>
      <c r="C27" s="444">
        <f t="shared" ref="C27:L27" si="1">C15</f>
        <v>35350</v>
      </c>
      <c r="D27" s="444">
        <f t="shared" si="1"/>
        <v>37101</v>
      </c>
      <c r="E27" s="444">
        <f t="shared" si="1"/>
        <v>38851</v>
      </c>
      <c r="F27" s="444">
        <f t="shared" si="1"/>
        <v>40603</v>
      </c>
      <c r="G27" s="444">
        <f t="shared" si="1"/>
        <v>42712</v>
      </c>
      <c r="H27" s="444">
        <f t="shared" si="1"/>
        <v>44826</v>
      </c>
      <c r="I27" s="444">
        <f t="shared" si="1"/>
        <v>46938</v>
      </c>
      <c r="J27" s="444">
        <f t="shared" si="1"/>
        <v>49051</v>
      </c>
      <c r="K27" s="444">
        <f t="shared" si="1"/>
        <v>51162</v>
      </c>
      <c r="L27" s="444">
        <f t="shared" si="1"/>
        <v>53276</v>
      </c>
      <c r="M27" s="166"/>
      <c r="N27" s="587">
        <v>40</v>
      </c>
      <c r="O27" s="587"/>
    </row>
    <row r="28" spans="1:15" ht="13.5" thickBot="1" x14ac:dyDescent="0.35">
      <c r="A28" s="180"/>
      <c r="B28" s="184"/>
      <c r="C28" s="446"/>
      <c r="D28" s="446"/>
      <c r="E28" s="446"/>
      <c r="F28" s="446"/>
      <c r="G28" s="446"/>
      <c r="H28" s="446"/>
      <c r="I28" s="446"/>
      <c r="J28" s="446"/>
      <c r="K28" s="446"/>
      <c r="L28" s="446"/>
      <c r="M28" s="166"/>
      <c r="N28" s="587"/>
      <c r="O28" s="587"/>
    </row>
    <row r="29" spans="1:15" ht="13.5" thickBot="1" x14ac:dyDescent="0.35">
      <c r="A29" s="180"/>
      <c r="B29" s="524" t="s">
        <v>276</v>
      </c>
      <c r="C29" s="483">
        <v>1</v>
      </c>
      <c r="D29" s="483">
        <v>2</v>
      </c>
      <c r="E29" s="483">
        <v>3</v>
      </c>
      <c r="F29" s="483">
        <v>4</v>
      </c>
      <c r="G29" s="483">
        <v>5</v>
      </c>
      <c r="H29" s="446"/>
      <c r="I29" s="446"/>
      <c r="J29" s="446"/>
      <c r="K29" s="446"/>
      <c r="L29" s="446"/>
      <c r="M29" s="166"/>
      <c r="N29" s="587"/>
      <c r="O29" s="587"/>
    </row>
    <row r="30" spans="1:15" ht="13" x14ac:dyDescent="0.3">
      <c r="A30" s="434"/>
      <c r="B30" s="416" t="s">
        <v>245</v>
      </c>
      <c r="C30" s="463">
        <v>30</v>
      </c>
      <c r="D30" s="463">
        <v>60</v>
      </c>
      <c r="E30" s="463">
        <v>90</v>
      </c>
      <c r="F30" s="463">
        <v>110</v>
      </c>
      <c r="G30" s="463">
        <v>140</v>
      </c>
      <c r="H30" s="539"/>
      <c r="I30" s="539"/>
      <c r="J30" s="539"/>
      <c r="K30" s="539"/>
      <c r="L30" s="539"/>
      <c r="M30" s="166"/>
      <c r="N30" s="587"/>
      <c r="O30" s="587"/>
    </row>
    <row r="31" spans="1:15" ht="13.5" thickBot="1" x14ac:dyDescent="0.35">
      <c r="A31" s="435" t="s">
        <v>1186</v>
      </c>
      <c r="B31" s="427" t="s">
        <v>257</v>
      </c>
      <c r="C31" s="444">
        <f>C27</f>
        <v>35350</v>
      </c>
      <c r="D31" s="444">
        <f>D27</f>
        <v>37101</v>
      </c>
      <c r="E31" s="444">
        <f>E27</f>
        <v>38851</v>
      </c>
      <c r="F31" s="444">
        <f>F27</f>
        <v>40603</v>
      </c>
      <c r="G31" s="444">
        <f>G27</f>
        <v>42712</v>
      </c>
      <c r="H31" s="539"/>
      <c r="I31" s="539"/>
      <c r="J31" s="539"/>
      <c r="K31" s="539"/>
      <c r="L31" s="539"/>
      <c r="M31" s="166"/>
      <c r="N31" s="587">
        <v>40</v>
      </c>
      <c r="O31" s="587"/>
    </row>
    <row r="32" spans="1:15" ht="13.5" thickBot="1" x14ac:dyDescent="0.35">
      <c r="A32" s="180"/>
      <c r="B32" s="184"/>
      <c r="C32" s="446"/>
      <c r="D32" s="446"/>
      <c r="E32" s="446"/>
      <c r="F32" s="446"/>
      <c r="G32" s="446"/>
      <c r="H32" s="539"/>
      <c r="I32" s="539"/>
      <c r="J32" s="539"/>
      <c r="K32" s="539"/>
      <c r="L32" s="539"/>
      <c r="M32" s="166"/>
      <c r="N32" s="587"/>
      <c r="O32" s="587"/>
    </row>
    <row r="33" spans="1:15" ht="13.5" thickBot="1" x14ac:dyDescent="0.35">
      <c r="A33" s="180"/>
      <c r="B33" s="524" t="s">
        <v>276</v>
      </c>
      <c r="C33" s="483">
        <v>1</v>
      </c>
      <c r="D33" s="483">
        <v>2</v>
      </c>
      <c r="E33" s="483">
        <v>3</v>
      </c>
      <c r="F33" s="483">
        <v>4</v>
      </c>
      <c r="G33" s="483">
        <v>5</v>
      </c>
      <c r="H33" s="483">
        <v>6</v>
      </c>
      <c r="I33" s="539"/>
      <c r="J33" s="539"/>
      <c r="K33" s="539"/>
      <c r="L33" s="539"/>
      <c r="M33" s="166"/>
      <c r="N33" s="587"/>
      <c r="O33" s="587"/>
    </row>
    <row r="34" spans="1:15" ht="13" x14ac:dyDescent="0.3">
      <c r="A34" s="434"/>
      <c r="B34" s="416" t="s">
        <v>245</v>
      </c>
      <c r="C34" s="463">
        <v>140</v>
      </c>
      <c r="D34" s="463">
        <v>180</v>
      </c>
      <c r="E34" s="463">
        <v>210</v>
      </c>
      <c r="F34" s="463">
        <v>230</v>
      </c>
      <c r="G34" s="463">
        <v>250</v>
      </c>
      <c r="H34" s="463">
        <v>266</v>
      </c>
      <c r="I34" s="539"/>
      <c r="J34" s="539"/>
      <c r="K34" s="539"/>
      <c r="L34" s="539"/>
      <c r="M34" s="166"/>
      <c r="N34" s="587"/>
      <c r="O34" s="587"/>
    </row>
    <row r="35" spans="1:15" ht="13.5" thickBot="1" x14ac:dyDescent="0.35">
      <c r="A35" s="435" t="s">
        <v>1187</v>
      </c>
      <c r="B35" s="427" t="s">
        <v>257</v>
      </c>
      <c r="C35" s="444">
        <f t="shared" ref="C35:H35" si="2">G27</f>
        <v>42712</v>
      </c>
      <c r="D35" s="444">
        <f t="shared" si="2"/>
        <v>44826</v>
      </c>
      <c r="E35" s="444">
        <f t="shared" si="2"/>
        <v>46938</v>
      </c>
      <c r="F35" s="444">
        <f t="shared" si="2"/>
        <v>49051</v>
      </c>
      <c r="G35" s="444">
        <f t="shared" si="2"/>
        <v>51162</v>
      </c>
      <c r="H35" s="444">
        <f t="shared" si="2"/>
        <v>53276</v>
      </c>
      <c r="I35" s="539"/>
      <c r="J35" s="539"/>
      <c r="K35" s="539"/>
      <c r="L35" s="539"/>
      <c r="M35" s="166"/>
      <c r="N35" s="587">
        <v>40</v>
      </c>
      <c r="O35" s="587"/>
    </row>
    <row r="36" spans="1:15" ht="13.5" thickBot="1" x14ac:dyDescent="0.35">
      <c r="A36" s="180"/>
      <c r="B36" s="184"/>
      <c r="C36" s="446"/>
      <c r="D36" s="446"/>
      <c r="E36" s="446"/>
      <c r="F36" s="446"/>
      <c r="G36" s="446"/>
      <c r="H36" s="446"/>
      <c r="I36" s="539"/>
      <c r="J36" s="539"/>
      <c r="K36" s="539"/>
      <c r="L36" s="539"/>
      <c r="M36" s="166"/>
      <c r="N36" s="587"/>
      <c r="O36" s="587"/>
    </row>
    <row r="37" spans="1:15" ht="13.5" thickBot="1" x14ac:dyDescent="0.35">
      <c r="A37" s="180"/>
      <c r="B37" s="524" t="s">
        <v>276</v>
      </c>
      <c r="C37" s="483">
        <v>1</v>
      </c>
      <c r="D37" s="483">
        <v>2</v>
      </c>
      <c r="E37" s="483">
        <v>3</v>
      </c>
      <c r="F37" s="483">
        <v>4</v>
      </c>
      <c r="G37" s="483">
        <v>5</v>
      </c>
      <c r="H37" s="483">
        <v>6</v>
      </c>
      <c r="I37" s="483">
        <v>7</v>
      </c>
      <c r="J37" s="540">
        <v>8</v>
      </c>
      <c r="K37" s="539"/>
      <c r="L37" s="539"/>
      <c r="M37" s="166"/>
      <c r="N37" s="587"/>
      <c r="O37" s="587"/>
    </row>
    <row r="38" spans="1:15" ht="13" x14ac:dyDescent="0.3">
      <c r="A38" s="434"/>
      <c r="B38" s="416" t="s">
        <v>245</v>
      </c>
      <c r="C38" s="463">
        <v>50</v>
      </c>
      <c r="D38" s="463">
        <v>80</v>
      </c>
      <c r="E38" s="463">
        <v>120</v>
      </c>
      <c r="F38" s="463">
        <v>150</v>
      </c>
      <c r="G38" s="463">
        <v>170</v>
      </c>
      <c r="H38" s="463">
        <v>200</v>
      </c>
      <c r="I38" s="463">
        <v>220</v>
      </c>
      <c r="J38" s="463">
        <v>240</v>
      </c>
      <c r="K38" s="539"/>
      <c r="L38" s="539"/>
      <c r="M38" s="166"/>
      <c r="N38" s="587"/>
      <c r="O38" s="587"/>
    </row>
    <row r="39" spans="1:15" ht="13.5" thickBot="1" x14ac:dyDescent="0.35">
      <c r="A39" s="435" t="s">
        <v>1188</v>
      </c>
      <c r="B39" s="427" t="s">
        <v>257</v>
      </c>
      <c r="C39" s="444">
        <f>'Pay Scale K'!D10</f>
        <v>33657</v>
      </c>
      <c r="D39" s="444">
        <f>'Pay Scale K'!D14</f>
        <v>35480</v>
      </c>
      <c r="E39" s="444">
        <f>'Pay Scale K'!D18</f>
        <v>37302</v>
      </c>
      <c r="F39" s="444">
        <f>'Pay Scale K'!D21</f>
        <v>39124</v>
      </c>
      <c r="G39" s="444">
        <f>'Pay Scale K'!D25</f>
        <v>40946</v>
      </c>
      <c r="H39" s="444">
        <f>'Pay Scale K'!D28</f>
        <v>42758</v>
      </c>
      <c r="I39" s="444">
        <f>'Pay Scale K'!D30</f>
        <v>44590</v>
      </c>
      <c r="J39" s="444">
        <f>'Pay Scale K'!D32</f>
        <v>46413</v>
      </c>
      <c r="K39" s="1094" t="s">
        <v>1406</v>
      </c>
      <c r="L39" s="539"/>
      <c r="M39" s="166"/>
      <c r="N39" s="587">
        <v>37</v>
      </c>
      <c r="O39" s="587"/>
    </row>
    <row r="40" spans="1:15" ht="13.5" thickBot="1" x14ac:dyDescent="0.35">
      <c r="A40" s="180"/>
      <c r="B40" s="184"/>
      <c r="C40" s="446"/>
      <c r="D40" s="446"/>
      <c r="E40" s="446"/>
      <c r="F40" s="446"/>
      <c r="G40" s="446"/>
      <c r="H40" s="446"/>
      <c r="I40" s="446"/>
      <c r="J40" s="446"/>
      <c r="K40" s="539"/>
      <c r="L40" s="539"/>
      <c r="M40" s="166"/>
      <c r="N40" s="587"/>
      <c r="O40" s="587"/>
    </row>
    <row r="41" spans="1:15" ht="13.5" thickBot="1" x14ac:dyDescent="0.35">
      <c r="A41" s="180"/>
      <c r="B41" s="524" t="s">
        <v>276</v>
      </c>
      <c r="C41" s="483">
        <v>1</v>
      </c>
      <c r="D41" s="483">
        <v>2</v>
      </c>
      <c r="E41" s="483">
        <v>3</v>
      </c>
      <c r="F41" s="513">
        <v>4</v>
      </c>
      <c r="G41" s="483">
        <v>5</v>
      </c>
      <c r="H41" s="483">
        <v>6</v>
      </c>
      <c r="I41" s="483">
        <v>7</v>
      </c>
      <c r="J41" s="481">
        <v>8</v>
      </c>
      <c r="K41" s="539"/>
      <c r="L41" s="539"/>
      <c r="M41" s="166"/>
      <c r="N41" s="587"/>
      <c r="O41" s="587"/>
    </row>
    <row r="42" spans="1:15" ht="13" x14ac:dyDescent="0.3">
      <c r="A42" s="434"/>
      <c r="B42" s="416" t="s">
        <v>245</v>
      </c>
      <c r="C42" s="463">
        <v>260</v>
      </c>
      <c r="D42" s="463">
        <v>270</v>
      </c>
      <c r="E42" s="542">
        <v>280</v>
      </c>
      <c r="F42" s="463">
        <v>290</v>
      </c>
      <c r="G42" s="543">
        <v>300</v>
      </c>
      <c r="H42" s="463">
        <v>320</v>
      </c>
      <c r="I42" s="463">
        <v>340</v>
      </c>
      <c r="J42" s="463">
        <v>350</v>
      </c>
      <c r="K42" s="539"/>
      <c r="L42" s="539"/>
      <c r="M42" s="166"/>
      <c r="N42" s="587"/>
      <c r="O42" s="587"/>
    </row>
    <row r="43" spans="1:15" ht="13.5" thickBot="1" x14ac:dyDescent="0.35">
      <c r="A43" s="435" t="s">
        <v>1189</v>
      </c>
      <c r="B43" s="427" t="s">
        <v>257</v>
      </c>
      <c r="C43" s="444">
        <f>'Pay Scale K'!D34</f>
        <v>47560</v>
      </c>
      <c r="D43" s="444">
        <f>'Pay Scale K'!D36</f>
        <v>50455</v>
      </c>
      <c r="E43" s="544">
        <f>'Pay Scale K'!D37</f>
        <v>53350</v>
      </c>
      <c r="F43" s="444">
        <f>'Pay Scale K'!D39</f>
        <v>56243</v>
      </c>
      <c r="G43" s="531">
        <f>'Pay Scale K'!D40</f>
        <v>59139</v>
      </c>
      <c r="H43" s="444">
        <f>'Pay Scale K'!D42</f>
        <v>62033</v>
      </c>
      <c r="I43" s="444">
        <f>'Pay Scale K'!D44</f>
        <v>64926</v>
      </c>
      <c r="J43" s="444">
        <f>'Pay Scale K'!D45</f>
        <v>67822</v>
      </c>
      <c r="K43" s="1094" t="s">
        <v>1406</v>
      </c>
      <c r="L43" s="539"/>
      <c r="M43" s="166"/>
      <c r="N43" s="587">
        <v>37</v>
      </c>
      <c r="O43" s="587"/>
    </row>
    <row r="44" spans="1:15" ht="13.5" thickBot="1" x14ac:dyDescent="0.35">
      <c r="A44" s="180"/>
      <c r="B44" s="184"/>
      <c r="C44" s="446"/>
      <c r="D44" s="446"/>
      <c r="E44" s="446"/>
      <c r="F44" s="446"/>
      <c r="G44" s="446"/>
      <c r="H44" s="446"/>
      <c r="I44" s="446"/>
      <c r="J44" s="446"/>
      <c r="K44" s="539"/>
      <c r="L44" s="539"/>
      <c r="M44" s="166"/>
      <c r="N44" s="587"/>
      <c r="O44" s="587"/>
    </row>
    <row r="45" spans="1:15" ht="13.5" thickBot="1" x14ac:dyDescent="0.35">
      <c r="A45" s="180"/>
      <c r="B45" s="524" t="s">
        <v>276</v>
      </c>
      <c r="C45" s="483">
        <v>1</v>
      </c>
      <c r="D45" s="483">
        <v>2</v>
      </c>
      <c r="E45" s="483">
        <v>3</v>
      </c>
      <c r="F45" s="483">
        <v>4</v>
      </c>
      <c r="G45" s="483">
        <v>5</v>
      </c>
      <c r="H45" s="483">
        <v>6</v>
      </c>
      <c r="I45" s="483">
        <v>7</v>
      </c>
      <c r="J45" s="481">
        <v>8</v>
      </c>
      <c r="K45" s="539"/>
      <c r="L45" s="539"/>
      <c r="M45" s="166"/>
      <c r="N45" s="587"/>
      <c r="O45" s="587"/>
    </row>
    <row r="46" spans="1:15" ht="13" x14ac:dyDescent="0.3">
      <c r="A46" s="434"/>
      <c r="B46" s="416" t="s">
        <v>245</v>
      </c>
      <c r="C46" s="463">
        <v>440</v>
      </c>
      <c r="D46" s="463">
        <v>480</v>
      </c>
      <c r="E46" s="463">
        <v>500</v>
      </c>
      <c r="F46" s="463">
        <v>510</v>
      </c>
      <c r="G46" s="463">
        <v>520</v>
      </c>
      <c r="H46" s="463">
        <v>550</v>
      </c>
      <c r="I46" s="463">
        <v>560</v>
      </c>
      <c r="J46" s="463">
        <v>570</v>
      </c>
      <c r="K46" s="539"/>
      <c r="L46" s="539"/>
      <c r="M46" s="166"/>
      <c r="N46" s="587"/>
      <c r="O46" s="587"/>
    </row>
    <row r="47" spans="1:15" ht="13.5" thickBot="1" x14ac:dyDescent="0.35">
      <c r="A47" s="435" t="s">
        <v>1190</v>
      </c>
      <c r="B47" s="427" t="s">
        <v>257</v>
      </c>
      <c r="C47" s="444">
        <f>'Pay Scale K'!D56</f>
        <v>89710</v>
      </c>
      <c r="D47" s="444">
        <f>'Pay Scale K'!D61</f>
        <v>93044</v>
      </c>
      <c r="E47" s="444">
        <f>'Pay Scale K'!D64</f>
        <v>96378</v>
      </c>
      <c r="F47" s="444">
        <f>'Pay Scale K'!D66</f>
        <v>99712</v>
      </c>
      <c r="G47" s="444">
        <f>'Pay Scale K'!D69</f>
        <v>103046</v>
      </c>
      <c r="H47" s="444">
        <f>'Pay Scale K'!D73</f>
        <v>106380</v>
      </c>
      <c r="I47" s="444">
        <f>'Pay Scale K'!D75</f>
        <v>109714</v>
      </c>
      <c r="J47" s="444">
        <f>'Pay Scale K'!D76</f>
        <v>113048</v>
      </c>
      <c r="K47" s="1094" t="s">
        <v>1406</v>
      </c>
      <c r="L47" s="539"/>
      <c r="M47" s="166"/>
      <c r="N47" s="587">
        <v>38.5</v>
      </c>
      <c r="O47" s="587"/>
    </row>
    <row r="48" spans="1:15" ht="13.5" thickBot="1" x14ac:dyDescent="0.35">
      <c r="A48" s="180"/>
      <c r="B48" s="184"/>
      <c r="C48" s="446"/>
      <c r="D48" s="446"/>
      <c r="E48" s="446"/>
      <c r="F48" s="446"/>
      <c r="G48" s="446"/>
      <c r="H48" s="446"/>
      <c r="I48" s="446"/>
      <c r="J48" s="446"/>
      <c r="K48" s="539"/>
      <c r="L48" s="539"/>
      <c r="M48" s="166"/>
      <c r="N48" s="587"/>
      <c r="O48" s="587"/>
    </row>
    <row r="49" spans="1:15" ht="13.5" thickBot="1" x14ac:dyDescent="0.35">
      <c r="A49" s="180"/>
      <c r="B49" s="524" t="s">
        <v>276</v>
      </c>
      <c r="C49" s="483">
        <v>1</v>
      </c>
      <c r="D49" s="483">
        <v>2</v>
      </c>
      <c r="E49" s="483">
        <v>3</v>
      </c>
      <c r="F49" s="483">
        <v>4</v>
      </c>
      <c r="G49" s="483">
        <v>5</v>
      </c>
      <c r="H49" s="446"/>
      <c r="I49" s="446"/>
      <c r="J49" s="446"/>
      <c r="K49" s="539"/>
      <c r="L49" s="539"/>
      <c r="M49" s="166"/>
      <c r="N49" s="587"/>
      <c r="O49" s="587"/>
    </row>
    <row r="50" spans="1:15" ht="13" x14ac:dyDescent="0.3">
      <c r="A50" s="434"/>
      <c r="B50" s="416" t="s">
        <v>245</v>
      </c>
      <c r="C50" s="463">
        <v>330</v>
      </c>
      <c r="D50" s="463">
        <v>380</v>
      </c>
      <c r="E50" s="463">
        <v>390</v>
      </c>
      <c r="F50" s="463">
        <v>410</v>
      </c>
      <c r="G50" s="463">
        <v>420</v>
      </c>
      <c r="H50" s="539"/>
      <c r="I50" s="539"/>
      <c r="J50" s="539"/>
      <c r="K50" s="539"/>
      <c r="L50" s="446"/>
      <c r="M50" s="18"/>
      <c r="N50" s="588"/>
      <c r="O50" s="588"/>
    </row>
    <row r="51" spans="1:15" ht="13.5" thickBot="1" x14ac:dyDescent="0.35">
      <c r="A51" s="435" t="s">
        <v>1191</v>
      </c>
      <c r="B51" s="427" t="s">
        <v>257</v>
      </c>
      <c r="C51" s="444">
        <f>'Pay Scale K'!D43</f>
        <v>66634</v>
      </c>
      <c r="D51" s="444">
        <f>'Pay Scale K'!D48</f>
        <v>71401</v>
      </c>
      <c r="E51" s="444">
        <f>'Pay Scale K'!D49</f>
        <v>76171</v>
      </c>
      <c r="F51" s="444">
        <f>'Pay Scale K'!D51</f>
        <v>80939</v>
      </c>
      <c r="G51" s="444">
        <f>'Pay Scale K'!D53</f>
        <v>86376</v>
      </c>
      <c r="H51" s="1094" t="s">
        <v>1406</v>
      </c>
      <c r="I51" s="539"/>
      <c r="J51" s="539"/>
      <c r="K51" s="539"/>
      <c r="L51" s="446"/>
      <c r="M51" s="18"/>
      <c r="N51" s="588">
        <v>38.5</v>
      </c>
      <c r="O51" s="588"/>
    </row>
    <row r="52" spans="1:15" ht="13.5" thickBot="1" x14ac:dyDescent="0.35">
      <c r="A52" s="180"/>
      <c r="B52" s="184"/>
      <c r="C52" s="446"/>
      <c r="D52" s="446"/>
      <c r="E52" s="446"/>
      <c r="F52" s="446"/>
      <c r="G52" s="446"/>
      <c r="H52" s="539"/>
      <c r="I52" s="539"/>
      <c r="J52" s="539"/>
      <c r="K52" s="539"/>
      <c r="L52" s="446"/>
      <c r="M52" s="18"/>
      <c r="N52" s="588"/>
      <c r="O52" s="588"/>
    </row>
    <row r="53" spans="1:15" ht="13.5" thickBot="1" x14ac:dyDescent="0.35">
      <c r="A53" s="180"/>
      <c r="B53" s="524" t="s">
        <v>276</v>
      </c>
      <c r="C53" s="483">
        <v>1</v>
      </c>
      <c r="D53" s="446"/>
      <c r="E53" s="446"/>
      <c r="F53" s="446"/>
      <c r="G53" s="446"/>
      <c r="H53" s="539"/>
      <c r="I53" s="539"/>
      <c r="J53" s="539"/>
      <c r="K53" s="539"/>
      <c r="L53" s="446"/>
      <c r="M53" s="18"/>
      <c r="N53" s="588"/>
      <c r="O53" s="588"/>
    </row>
    <row r="54" spans="1:15" ht="13" x14ac:dyDescent="0.3">
      <c r="A54" s="434"/>
      <c r="B54" s="416" t="s">
        <v>245</v>
      </c>
      <c r="C54" s="464">
        <v>400</v>
      </c>
      <c r="D54" s="530"/>
      <c r="E54" s="530"/>
      <c r="F54" s="530"/>
      <c r="G54" s="530"/>
      <c r="H54" s="530"/>
      <c r="I54" s="530"/>
      <c r="J54" s="530"/>
      <c r="K54" s="530"/>
      <c r="L54" s="484"/>
      <c r="M54" s="18"/>
      <c r="N54" s="588"/>
      <c r="O54" s="588"/>
    </row>
    <row r="55" spans="1:15" ht="13.5" thickBot="1" x14ac:dyDescent="0.35">
      <c r="A55" s="435" t="s">
        <v>1192</v>
      </c>
      <c r="B55" s="427" t="s">
        <v>257</v>
      </c>
      <c r="C55" s="447">
        <f>'Pay Scale K'!D50</f>
        <v>65645.179999999993</v>
      </c>
      <c r="D55" s="1094" t="s">
        <v>1406</v>
      </c>
      <c r="E55" s="530"/>
      <c r="F55" s="530"/>
      <c r="G55" s="530"/>
      <c r="H55" s="530"/>
      <c r="I55" s="530"/>
      <c r="J55" s="530"/>
      <c r="K55" s="530"/>
      <c r="L55" s="484"/>
      <c r="M55" s="18"/>
      <c r="N55" s="588">
        <v>38.5</v>
      </c>
      <c r="O55" s="588"/>
    </row>
    <row r="56" spans="1:15" ht="13.5" thickBot="1" x14ac:dyDescent="0.35">
      <c r="A56" s="180"/>
      <c r="B56" s="184"/>
      <c r="C56" s="448"/>
      <c r="D56" s="530"/>
      <c r="E56" s="530"/>
      <c r="F56" s="530"/>
      <c r="G56" s="530"/>
      <c r="H56" s="530"/>
      <c r="I56" s="530"/>
      <c r="J56" s="530"/>
      <c r="K56" s="530"/>
      <c r="L56" s="484"/>
      <c r="M56" s="18"/>
      <c r="N56" s="588"/>
      <c r="O56" s="588"/>
    </row>
    <row r="57" spans="1:15" ht="13.5" thickBot="1" x14ac:dyDescent="0.35">
      <c r="A57" s="180"/>
      <c r="B57" s="524" t="s">
        <v>276</v>
      </c>
      <c r="C57" s="483">
        <v>1</v>
      </c>
      <c r="D57" s="530"/>
      <c r="E57" s="530"/>
      <c r="F57" s="530"/>
      <c r="G57" s="530"/>
      <c r="H57" s="530"/>
      <c r="I57" s="530"/>
      <c r="J57" s="530"/>
      <c r="K57" s="530"/>
      <c r="L57" s="484"/>
      <c r="M57" s="18"/>
      <c r="N57" s="588"/>
      <c r="O57" s="588"/>
    </row>
    <row r="58" spans="1:15" ht="13" x14ac:dyDescent="0.3">
      <c r="A58" s="434"/>
      <c r="B58" s="416" t="s">
        <v>245</v>
      </c>
      <c r="C58" s="464">
        <v>430</v>
      </c>
      <c r="D58" s="530"/>
      <c r="E58" s="530"/>
      <c r="F58" s="530"/>
      <c r="G58" s="530"/>
      <c r="H58" s="530"/>
      <c r="I58" s="530"/>
      <c r="J58" s="530"/>
      <c r="K58" s="530"/>
      <c r="L58" s="484"/>
      <c r="M58" s="18"/>
      <c r="N58" s="588"/>
      <c r="O58" s="588"/>
    </row>
    <row r="59" spans="1:15" ht="13.5" thickBot="1" x14ac:dyDescent="0.35">
      <c r="A59" s="435" t="s">
        <v>1193</v>
      </c>
      <c r="B59" s="427" t="s">
        <v>257</v>
      </c>
      <c r="C59" s="447">
        <f>'Pay Scale K'!D54</f>
        <v>72700.100000000006</v>
      </c>
      <c r="D59" s="1094" t="s">
        <v>1406</v>
      </c>
      <c r="E59" s="530"/>
      <c r="F59" s="530"/>
      <c r="G59" s="530"/>
      <c r="H59" s="530"/>
      <c r="I59" s="530"/>
      <c r="J59" s="530"/>
      <c r="K59" s="530"/>
      <c r="L59" s="484"/>
      <c r="M59" s="18"/>
      <c r="N59" s="588">
        <v>38.5</v>
      </c>
      <c r="O59" s="588"/>
    </row>
    <row r="60" spans="1:15" ht="13.5" thickBot="1" x14ac:dyDescent="0.35">
      <c r="A60" s="180"/>
      <c r="B60" s="184"/>
      <c r="C60" s="448"/>
      <c r="D60" s="530"/>
      <c r="E60" s="530"/>
      <c r="F60" s="530"/>
      <c r="G60" s="530"/>
      <c r="H60" s="530"/>
      <c r="I60" s="530"/>
      <c r="J60" s="530"/>
      <c r="K60" s="530"/>
      <c r="L60" s="484"/>
      <c r="M60" s="18"/>
      <c r="N60" s="588"/>
      <c r="O60" s="588"/>
    </row>
    <row r="61" spans="1:15" ht="13.5" thickBot="1" x14ac:dyDescent="0.35">
      <c r="A61" s="180"/>
      <c r="B61" s="524" t="s">
        <v>276</v>
      </c>
      <c r="C61" s="483">
        <v>1</v>
      </c>
      <c r="D61" s="530"/>
      <c r="E61" s="530"/>
      <c r="F61" s="530"/>
      <c r="G61" s="530"/>
      <c r="H61" s="530"/>
      <c r="I61" s="530"/>
      <c r="J61" s="530"/>
      <c r="K61" s="530"/>
      <c r="L61" s="484"/>
      <c r="M61" s="18"/>
      <c r="N61" s="588"/>
      <c r="O61" s="588"/>
    </row>
    <row r="62" spans="1:15" ht="13" x14ac:dyDescent="0.3">
      <c r="A62" s="434"/>
      <c r="B62" s="416" t="s">
        <v>245</v>
      </c>
      <c r="C62" s="464">
        <v>450</v>
      </c>
      <c r="D62" s="530"/>
      <c r="E62" s="530"/>
      <c r="F62" s="530"/>
      <c r="G62" s="530"/>
      <c r="H62" s="530"/>
      <c r="I62" s="530"/>
      <c r="J62" s="530"/>
      <c r="K62" s="530"/>
      <c r="L62" s="484"/>
      <c r="M62" s="18"/>
      <c r="N62" s="588"/>
      <c r="O62" s="588"/>
    </row>
    <row r="63" spans="1:15" ht="13.5" thickBot="1" x14ac:dyDescent="0.35">
      <c r="A63" s="435" t="s">
        <v>1194</v>
      </c>
      <c r="B63" s="427" t="s">
        <v>257</v>
      </c>
      <c r="C63" s="444">
        <f>'Pay Scale K'!D57</f>
        <v>90355</v>
      </c>
      <c r="D63" s="530"/>
      <c r="E63" s="530"/>
      <c r="F63" s="530"/>
      <c r="G63" s="530"/>
      <c r="H63" s="530"/>
      <c r="I63" s="530"/>
      <c r="J63" s="530"/>
      <c r="K63" s="530"/>
      <c r="L63" s="484"/>
      <c r="M63" s="18"/>
      <c r="N63" s="588">
        <v>38.5</v>
      </c>
      <c r="O63" s="588"/>
    </row>
    <row r="64" spans="1:15" ht="13.5" thickBot="1" x14ac:dyDescent="0.35">
      <c r="A64" s="180"/>
      <c r="B64" s="184"/>
      <c r="C64" s="446"/>
      <c r="D64" s="530"/>
      <c r="E64" s="530"/>
      <c r="F64" s="530"/>
      <c r="G64" s="530"/>
      <c r="H64" s="530"/>
      <c r="I64" s="530"/>
      <c r="J64" s="530"/>
      <c r="K64" s="530"/>
      <c r="L64" s="484"/>
      <c r="M64" s="18"/>
      <c r="N64" s="588"/>
      <c r="O64" s="588"/>
    </row>
    <row r="65" spans="1:15" ht="13.5" thickBot="1" x14ac:dyDescent="0.35">
      <c r="A65" s="180"/>
      <c r="B65" s="524" t="s">
        <v>276</v>
      </c>
      <c r="C65" s="483">
        <v>1</v>
      </c>
      <c r="D65" s="530"/>
      <c r="E65" s="530"/>
      <c r="F65" s="530"/>
      <c r="G65" s="530"/>
      <c r="H65" s="530"/>
      <c r="I65" s="530"/>
      <c r="J65" s="530"/>
      <c r="K65" s="530"/>
      <c r="L65" s="484"/>
      <c r="M65" s="18"/>
      <c r="N65" s="588"/>
      <c r="O65" s="588"/>
    </row>
    <row r="66" spans="1:15" ht="13" x14ac:dyDescent="0.3">
      <c r="A66" s="434"/>
      <c r="B66" s="416" t="s">
        <v>245</v>
      </c>
      <c r="C66" s="463">
        <v>460</v>
      </c>
      <c r="D66" s="530"/>
      <c r="E66" s="530"/>
      <c r="F66" s="530"/>
      <c r="G66" s="530"/>
      <c r="H66" s="530"/>
      <c r="I66" s="530"/>
      <c r="J66" s="530"/>
      <c r="K66" s="530"/>
      <c r="L66" s="484"/>
      <c r="M66" s="18"/>
      <c r="N66" s="588"/>
      <c r="O66" s="588"/>
    </row>
    <row r="67" spans="1:15" ht="13.5" thickBot="1" x14ac:dyDescent="0.35">
      <c r="A67" s="435" t="s">
        <v>1195</v>
      </c>
      <c r="B67" s="427" t="s">
        <v>257</v>
      </c>
      <c r="C67" s="444">
        <f>'Pay Scale K'!D58</f>
        <v>91367</v>
      </c>
      <c r="D67" s="530"/>
      <c r="E67" s="530"/>
      <c r="F67" s="530"/>
      <c r="G67" s="530"/>
      <c r="H67" s="530"/>
      <c r="I67" s="530"/>
      <c r="J67" s="530"/>
      <c r="K67" s="530"/>
      <c r="L67" s="484"/>
      <c r="M67" s="18"/>
      <c r="N67" s="588">
        <v>38.5</v>
      </c>
      <c r="O67" s="588"/>
    </row>
    <row r="68" spans="1:15" ht="13.5" thickBot="1" x14ac:dyDescent="0.35">
      <c r="A68" s="180"/>
      <c r="B68" s="184"/>
      <c r="C68" s="446"/>
      <c r="D68" s="530"/>
      <c r="E68" s="530"/>
      <c r="F68" s="530"/>
      <c r="G68" s="530"/>
      <c r="H68" s="530"/>
      <c r="I68" s="530"/>
      <c r="J68" s="530"/>
      <c r="K68" s="530"/>
      <c r="L68" s="484"/>
      <c r="M68" s="18"/>
      <c r="N68" s="588"/>
      <c r="O68" s="588"/>
    </row>
    <row r="69" spans="1:15" ht="13.5" thickBot="1" x14ac:dyDescent="0.35">
      <c r="A69" s="180"/>
      <c r="B69" s="524" t="s">
        <v>276</v>
      </c>
      <c r="C69" s="483">
        <v>1</v>
      </c>
      <c r="D69" s="530"/>
      <c r="E69" s="530"/>
      <c r="F69" s="530"/>
      <c r="G69" s="530"/>
      <c r="H69" s="530"/>
      <c r="I69" s="530"/>
      <c r="J69" s="530"/>
      <c r="K69" s="530"/>
      <c r="L69" s="484"/>
      <c r="M69" s="18"/>
      <c r="N69" s="588"/>
      <c r="O69" s="588"/>
    </row>
    <row r="70" spans="1:15" ht="13" x14ac:dyDescent="0.3">
      <c r="A70" s="434"/>
      <c r="B70" s="416" t="s">
        <v>245</v>
      </c>
      <c r="C70" s="463">
        <v>470</v>
      </c>
      <c r="D70" s="530"/>
      <c r="E70" s="530"/>
      <c r="F70" s="530"/>
      <c r="G70" s="530"/>
      <c r="H70" s="530"/>
      <c r="I70" s="530"/>
      <c r="J70" s="530"/>
      <c r="K70" s="530"/>
      <c r="L70" s="484"/>
      <c r="M70" s="18"/>
      <c r="N70" s="588"/>
      <c r="O70" s="588"/>
    </row>
    <row r="71" spans="1:15" ht="13.5" thickBot="1" x14ac:dyDescent="0.35">
      <c r="A71" s="435" t="s">
        <v>1196</v>
      </c>
      <c r="B71" s="427" t="s">
        <v>257</v>
      </c>
      <c r="C71" s="444">
        <f>'Pay Scale K'!D59</f>
        <v>92345</v>
      </c>
      <c r="D71" s="530"/>
      <c r="E71" s="530"/>
      <c r="F71" s="530"/>
      <c r="G71" s="530"/>
      <c r="H71" s="530"/>
      <c r="I71" s="530"/>
      <c r="J71" s="530"/>
      <c r="K71" s="530"/>
      <c r="L71" s="484"/>
      <c r="M71" s="18"/>
      <c r="N71" s="588">
        <v>38.5</v>
      </c>
      <c r="O71" s="588"/>
    </row>
    <row r="72" spans="1:15" ht="13.5" thickBot="1" x14ac:dyDescent="0.35">
      <c r="A72" s="180"/>
      <c r="B72" s="184"/>
      <c r="C72" s="446"/>
      <c r="D72" s="530"/>
      <c r="E72" s="530"/>
      <c r="F72" s="530"/>
      <c r="G72" s="530"/>
      <c r="H72" s="530"/>
      <c r="I72" s="530"/>
      <c r="J72" s="530"/>
      <c r="K72" s="530"/>
      <c r="L72" s="484"/>
      <c r="M72" s="18"/>
      <c r="N72" s="588"/>
      <c r="O72" s="588"/>
    </row>
    <row r="73" spans="1:15" ht="13.5" thickBot="1" x14ac:dyDescent="0.35">
      <c r="A73" s="180"/>
      <c r="B73" s="524" t="s">
        <v>276</v>
      </c>
      <c r="C73" s="483">
        <v>1</v>
      </c>
      <c r="D73" s="530"/>
      <c r="E73" s="530"/>
      <c r="F73" s="530"/>
      <c r="G73" s="530"/>
      <c r="H73" s="530"/>
      <c r="I73" s="530"/>
      <c r="J73" s="530"/>
      <c r="K73" s="530"/>
      <c r="L73" s="484"/>
      <c r="M73" s="18"/>
      <c r="N73" s="588"/>
      <c r="O73" s="588"/>
    </row>
    <row r="74" spans="1:15" ht="13" x14ac:dyDescent="0.3">
      <c r="A74" s="545"/>
      <c r="B74" s="416" t="s">
        <v>245</v>
      </c>
      <c r="C74" s="464">
        <v>490</v>
      </c>
      <c r="D74" s="530"/>
      <c r="E74" s="530"/>
      <c r="F74" s="530"/>
      <c r="G74" s="530"/>
      <c r="H74" s="530"/>
      <c r="I74" s="530"/>
      <c r="J74" s="530"/>
      <c r="K74" s="530"/>
      <c r="L74" s="484"/>
      <c r="M74" s="18"/>
      <c r="N74" s="588"/>
      <c r="O74" s="588"/>
    </row>
    <row r="75" spans="1:15" ht="13.5" thickBot="1" x14ac:dyDescent="0.35">
      <c r="A75" s="435" t="s">
        <v>1197</v>
      </c>
      <c r="B75" s="427" t="s">
        <v>257</v>
      </c>
      <c r="C75" s="447">
        <f>'Pay Scale K'!D63</f>
        <v>84358.71</v>
      </c>
      <c r="D75" s="1094" t="s">
        <v>1406</v>
      </c>
      <c r="E75" s="530"/>
      <c r="F75" s="530"/>
      <c r="G75" s="530"/>
      <c r="H75" s="530"/>
      <c r="I75" s="530"/>
      <c r="J75" s="530"/>
      <c r="K75" s="530"/>
      <c r="L75" s="484"/>
      <c r="M75" s="18"/>
      <c r="N75" s="588" t="s">
        <v>325</v>
      </c>
      <c r="O75" s="588">
        <v>14</v>
      </c>
    </row>
    <row r="76" spans="1:15" ht="13.5" thickBot="1" x14ac:dyDescent="0.35">
      <c r="A76" s="180"/>
      <c r="B76" s="184"/>
      <c r="C76" s="448"/>
      <c r="D76" s="530"/>
      <c r="E76" s="530"/>
      <c r="F76" s="530"/>
      <c r="G76" s="530"/>
      <c r="H76" s="530"/>
      <c r="I76" s="530"/>
      <c r="J76" s="530"/>
      <c r="K76" s="530"/>
      <c r="L76" s="484"/>
      <c r="M76" s="18"/>
      <c r="N76" s="588"/>
      <c r="O76" s="588"/>
    </row>
    <row r="77" spans="1:15" ht="13.5" thickBot="1" x14ac:dyDescent="0.35">
      <c r="A77" s="180"/>
      <c r="B77" s="524" t="s">
        <v>276</v>
      </c>
      <c r="C77" s="483">
        <v>1</v>
      </c>
      <c r="D77" s="530"/>
      <c r="E77" s="530"/>
      <c r="F77" s="530"/>
      <c r="G77" s="530"/>
      <c r="H77" s="530"/>
      <c r="I77" s="530"/>
      <c r="J77" s="530"/>
      <c r="K77" s="530"/>
      <c r="L77" s="484"/>
      <c r="M77" s="18"/>
      <c r="N77" s="588"/>
      <c r="O77" s="588"/>
    </row>
    <row r="78" spans="1:15" ht="13" x14ac:dyDescent="0.3">
      <c r="A78" s="545"/>
      <c r="B78" s="416" t="s">
        <v>245</v>
      </c>
      <c r="C78" s="463">
        <v>580</v>
      </c>
      <c r="D78" s="530"/>
      <c r="E78" s="530"/>
      <c r="F78" s="530"/>
      <c r="G78" s="530"/>
      <c r="H78" s="530"/>
      <c r="I78" s="530"/>
      <c r="J78" s="530"/>
      <c r="K78" s="530"/>
      <c r="L78" s="484"/>
      <c r="M78" s="18"/>
      <c r="N78" s="588"/>
      <c r="O78" s="588"/>
    </row>
    <row r="79" spans="1:15" ht="13.5" thickBot="1" x14ac:dyDescent="0.35">
      <c r="A79" s="435" t="s">
        <v>1198</v>
      </c>
      <c r="B79" s="427" t="s">
        <v>257</v>
      </c>
      <c r="C79" s="447">
        <f>'Pay Scale K'!D77</f>
        <v>144426.17000000001</v>
      </c>
      <c r="D79" s="1094" t="s">
        <v>1406</v>
      </c>
      <c r="E79" s="530"/>
      <c r="F79" s="530"/>
      <c r="G79" s="530"/>
      <c r="H79" s="530"/>
      <c r="I79" s="530"/>
      <c r="J79" s="530"/>
      <c r="K79" s="530"/>
      <c r="L79" s="484"/>
      <c r="M79" s="18"/>
      <c r="N79" s="588">
        <v>37</v>
      </c>
      <c r="O79" s="588"/>
    </row>
    <row r="80" spans="1:15" ht="13.5" thickBot="1" x14ac:dyDescent="0.35">
      <c r="A80" s="180"/>
      <c r="B80" s="184"/>
      <c r="C80" s="448"/>
      <c r="D80" s="530"/>
      <c r="E80" s="530"/>
      <c r="F80" s="530"/>
      <c r="G80" s="530"/>
      <c r="H80" s="530"/>
      <c r="I80" s="530"/>
      <c r="J80" s="530"/>
      <c r="K80" s="530"/>
      <c r="L80" s="484"/>
      <c r="M80" s="18"/>
      <c r="N80" s="588"/>
      <c r="O80" s="588"/>
    </row>
    <row r="81" spans="1:15" ht="13.5" thickBot="1" x14ac:dyDescent="0.35">
      <c r="A81" s="180"/>
      <c r="B81" s="524" t="s">
        <v>276</v>
      </c>
      <c r="C81" s="483">
        <v>1</v>
      </c>
      <c r="D81" s="530"/>
      <c r="E81" s="530"/>
      <c r="F81" s="530"/>
      <c r="G81" s="530"/>
      <c r="H81" s="530"/>
      <c r="I81" s="530"/>
      <c r="J81" s="530"/>
      <c r="K81" s="530"/>
      <c r="L81" s="484"/>
      <c r="M81" s="18"/>
      <c r="N81" s="588"/>
      <c r="O81" s="588"/>
    </row>
    <row r="82" spans="1:15" ht="13" x14ac:dyDescent="0.3">
      <c r="A82" s="545"/>
      <c r="B82" s="416" t="s">
        <v>245</v>
      </c>
      <c r="C82" s="463">
        <v>540</v>
      </c>
      <c r="D82" s="530"/>
      <c r="E82" s="530"/>
      <c r="F82" s="530"/>
      <c r="G82" s="530"/>
      <c r="H82" s="530"/>
      <c r="I82" s="530"/>
      <c r="J82" s="530"/>
      <c r="K82" s="530"/>
      <c r="L82" s="484"/>
      <c r="M82" s="18"/>
      <c r="N82" s="588"/>
      <c r="O82" s="588"/>
    </row>
    <row r="83" spans="1:15" ht="13.5" thickBot="1" x14ac:dyDescent="0.35">
      <c r="A83" s="435" t="s">
        <v>1199</v>
      </c>
      <c r="B83" s="427" t="s">
        <v>257</v>
      </c>
      <c r="C83" s="447">
        <f>'Pay Scale K'!D72</f>
        <v>91987.199999999997</v>
      </c>
      <c r="D83" s="1094" t="s">
        <v>1406</v>
      </c>
      <c r="E83" s="530"/>
      <c r="F83" s="530"/>
      <c r="G83" s="530"/>
      <c r="H83" s="530"/>
      <c r="I83" s="530"/>
      <c r="J83" s="530"/>
      <c r="K83" s="530"/>
      <c r="L83" s="484"/>
      <c r="M83" s="18"/>
      <c r="N83" s="588" t="s">
        <v>325</v>
      </c>
      <c r="O83" s="588">
        <v>14</v>
      </c>
    </row>
    <row r="84" spans="1:15" ht="13.5" thickBot="1" x14ac:dyDescent="0.35">
      <c r="A84" s="180"/>
      <c r="B84" s="184"/>
      <c r="C84" s="448"/>
      <c r="D84" s="530"/>
      <c r="E84" s="530"/>
      <c r="F84" s="530"/>
      <c r="G84" s="530"/>
      <c r="H84" s="530"/>
      <c r="I84" s="530"/>
      <c r="J84" s="530"/>
      <c r="K84" s="530"/>
      <c r="L84" s="484"/>
      <c r="M84" s="18"/>
      <c r="N84" s="588"/>
      <c r="O84" s="588"/>
    </row>
    <row r="85" spans="1:15" ht="13.5" thickBot="1" x14ac:dyDescent="0.35">
      <c r="A85" s="180"/>
      <c r="B85" s="524" t="s">
        <v>276</v>
      </c>
      <c r="C85" s="483">
        <v>1</v>
      </c>
      <c r="D85" s="530"/>
      <c r="E85" s="530"/>
      <c r="F85" s="530"/>
      <c r="G85" s="530"/>
      <c r="H85" s="530"/>
      <c r="I85" s="530"/>
      <c r="J85" s="530"/>
      <c r="K85" s="530"/>
      <c r="L85" s="484"/>
      <c r="M85" s="18"/>
      <c r="N85" s="588"/>
      <c r="O85" s="588"/>
    </row>
    <row r="86" spans="1:15" ht="13" x14ac:dyDescent="0.3">
      <c r="A86" s="545"/>
      <c r="B86" s="416" t="s">
        <v>245</v>
      </c>
      <c r="C86" s="463">
        <v>370</v>
      </c>
      <c r="D86" s="530"/>
      <c r="E86" s="530"/>
      <c r="F86" s="530"/>
      <c r="G86" s="530"/>
      <c r="H86" s="530"/>
      <c r="I86" s="530"/>
      <c r="J86" s="530"/>
      <c r="K86" s="530"/>
      <c r="L86" s="484"/>
      <c r="M86" s="18"/>
      <c r="N86" s="588"/>
      <c r="O86" s="588"/>
    </row>
    <row r="87" spans="1:15" ht="13.5" thickBot="1" x14ac:dyDescent="0.35">
      <c r="A87" s="435" t="s">
        <v>1200</v>
      </c>
      <c r="B87" s="427" t="s">
        <v>257</v>
      </c>
      <c r="C87" s="447">
        <f>'Pay Scale K'!D47</f>
        <v>61962.33</v>
      </c>
      <c r="D87" s="1094" t="s">
        <v>1406</v>
      </c>
      <c r="E87" s="530"/>
      <c r="F87" s="530"/>
      <c r="G87" s="530"/>
      <c r="H87" s="530"/>
      <c r="I87" s="530"/>
      <c r="J87" s="530"/>
      <c r="K87" s="530"/>
      <c r="L87" s="484"/>
      <c r="M87" s="18"/>
      <c r="N87" s="588" t="s">
        <v>325</v>
      </c>
      <c r="O87" s="588">
        <v>14</v>
      </c>
    </row>
    <row r="88" spans="1:15" ht="13.5" thickBot="1" x14ac:dyDescent="0.35">
      <c r="A88" s="180"/>
      <c r="B88" s="184"/>
      <c r="C88" s="448"/>
      <c r="D88" s="530"/>
      <c r="E88" s="530"/>
      <c r="F88" s="530"/>
      <c r="G88" s="530"/>
      <c r="H88" s="530"/>
      <c r="I88" s="530"/>
      <c r="J88" s="530"/>
      <c r="K88" s="530"/>
      <c r="L88" s="484"/>
      <c r="M88" s="18"/>
      <c r="N88" s="588"/>
      <c r="O88" s="588"/>
    </row>
    <row r="89" spans="1:15" ht="13.5" thickBot="1" x14ac:dyDescent="0.35">
      <c r="A89" s="180"/>
      <c r="B89" s="524" t="s">
        <v>276</v>
      </c>
      <c r="C89" s="483">
        <v>1</v>
      </c>
      <c r="D89" s="530"/>
      <c r="E89" s="530"/>
      <c r="F89" s="530"/>
      <c r="G89" s="530"/>
      <c r="H89" s="530"/>
      <c r="I89" s="530"/>
      <c r="J89" s="530"/>
      <c r="K89" s="530"/>
      <c r="L89" s="484"/>
      <c r="M89" s="18"/>
      <c r="N89" s="588"/>
      <c r="O89" s="588"/>
    </row>
    <row r="90" spans="1:15" ht="13" x14ac:dyDescent="0.3">
      <c r="A90" s="545"/>
      <c r="B90" s="416" t="s">
        <v>245</v>
      </c>
      <c r="C90" s="463">
        <v>310</v>
      </c>
      <c r="D90" s="530"/>
      <c r="E90" s="530"/>
      <c r="F90" s="530"/>
      <c r="G90" s="530"/>
      <c r="H90" s="530"/>
      <c r="I90" s="530"/>
      <c r="J90" s="530"/>
      <c r="K90" s="530"/>
      <c r="L90" s="484"/>
      <c r="M90" s="18"/>
      <c r="N90" s="588"/>
      <c r="O90" s="588"/>
    </row>
    <row r="91" spans="1:15" ht="13.5" thickBot="1" x14ac:dyDescent="0.35">
      <c r="A91" s="435" t="s">
        <v>1201</v>
      </c>
      <c r="B91" s="427" t="s">
        <v>257</v>
      </c>
      <c r="C91" s="447">
        <f>'Pay Scale K'!D41</f>
        <v>53793.64</v>
      </c>
      <c r="D91" s="1094" t="s">
        <v>1406</v>
      </c>
      <c r="E91" s="530"/>
      <c r="F91" s="530"/>
      <c r="G91" s="530"/>
      <c r="H91" s="530"/>
      <c r="I91" s="530"/>
      <c r="J91" s="530"/>
      <c r="K91" s="530"/>
      <c r="L91" s="484"/>
      <c r="M91" s="18"/>
      <c r="N91" s="588" t="s">
        <v>325</v>
      </c>
      <c r="O91" s="588">
        <v>14</v>
      </c>
    </row>
    <row r="92" spans="1:15" ht="13.5" thickBot="1" x14ac:dyDescent="0.35">
      <c r="A92" s="180"/>
      <c r="B92" s="184"/>
      <c r="C92" s="448"/>
      <c r="D92" s="530"/>
      <c r="E92" s="530"/>
      <c r="F92" s="530"/>
      <c r="G92" s="530"/>
      <c r="H92" s="530"/>
      <c r="I92" s="530"/>
      <c r="J92" s="530"/>
      <c r="K92" s="530"/>
      <c r="L92" s="484"/>
      <c r="M92" s="18"/>
      <c r="N92" s="588"/>
      <c r="O92" s="588"/>
    </row>
    <row r="93" spans="1:15" ht="13.5" thickBot="1" x14ac:dyDescent="0.35">
      <c r="A93" s="180"/>
      <c r="B93" s="524" t="s">
        <v>276</v>
      </c>
      <c r="C93" s="483">
        <v>1</v>
      </c>
      <c r="D93" s="530"/>
      <c r="E93" s="530"/>
      <c r="F93" s="530"/>
      <c r="G93" s="530"/>
      <c r="H93" s="530"/>
      <c r="I93" s="530"/>
      <c r="J93" s="530"/>
      <c r="K93" s="530"/>
      <c r="L93" s="484"/>
      <c r="M93" s="18"/>
      <c r="N93" s="588"/>
      <c r="O93" s="588"/>
    </row>
    <row r="94" spans="1:15" ht="13" x14ac:dyDescent="0.3">
      <c r="A94" s="545"/>
      <c r="B94" s="416" t="s">
        <v>245</v>
      </c>
      <c r="C94" s="463">
        <v>530</v>
      </c>
      <c r="D94" s="530"/>
      <c r="E94" s="530"/>
      <c r="F94" s="530"/>
      <c r="G94" s="530"/>
      <c r="H94" s="530"/>
      <c r="I94" s="530"/>
      <c r="J94" s="530"/>
      <c r="K94" s="530"/>
      <c r="L94" s="484"/>
      <c r="M94" s="18"/>
      <c r="N94" s="588"/>
      <c r="O94" s="588"/>
    </row>
    <row r="95" spans="1:15" ht="13.5" thickBot="1" x14ac:dyDescent="0.35">
      <c r="A95" s="435" t="s">
        <v>1202</v>
      </c>
      <c r="B95" s="427" t="s">
        <v>257</v>
      </c>
      <c r="C95" s="447">
        <f>'Pay Scale K'!D71</f>
        <v>91583.09</v>
      </c>
      <c r="D95" s="1094" t="s">
        <v>1406</v>
      </c>
      <c r="E95" s="530"/>
      <c r="F95" s="530"/>
      <c r="G95" s="530"/>
      <c r="H95" s="530"/>
      <c r="I95" s="530"/>
      <c r="J95" s="530"/>
      <c r="K95" s="530"/>
      <c r="L95" s="484"/>
      <c r="M95" s="18"/>
      <c r="N95" s="588">
        <v>37</v>
      </c>
      <c r="O95" s="588"/>
    </row>
    <row r="96" spans="1:15" ht="13.5" thickBot="1" x14ac:dyDescent="0.35">
      <c r="A96" s="180"/>
      <c r="B96" s="184"/>
      <c r="C96" s="448"/>
      <c r="D96" s="530"/>
      <c r="E96" s="530"/>
      <c r="F96" s="530"/>
      <c r="G96" s="530"/>
      <c r="H96" s="530"/>
      <c r="I96" s="530"/>
      <c r="J96" s="530"/>
      <c r="K96" s="530"/>
      <c r="L96" s="484"/>
      <c r="M96" s="18"/>
      <c r="N96" s="588"/>
      <c r="O96" s="588"/>
    </row>
    <row r="97" spans="1:15" ht="13.5" thickBot="1" x14ac:dyDescent="0.35">
      <c r="A97" s="180"/>
      <c r="B97" s="524" t="s">
        <v>276</v>
      </c>
      <c r="C97" s="483">
        <v>1</v>
      </c>
      <c r="D97" s="530"/>
      <c r="E97" s="530"/>
      <c r="F97" s="530"/>
      <c r="G97" s="530"/>
      <c r="H97" s="530"/>
      <c r="I97" s="530"/>
      <c r="J97" s="530"/>
      <c r="K97" s="530"/>
      <c r="L97" s="484"/>
      <c r="M97" s="18"/>
      <c r="N97" s="588"/>
      <c r="O97" s="588"/>
    </row>
    <row r="98" spans="1:15" ht="13" x14ac:dyDescent="0.3">
      <c r="A98" s="546" t="s">
        <v>116</v>
      </c>
      <c r="B98" s="416" t="s">
        <v>245</v>
      </c>
      <c r="C98" s="464">
        <v>360</v>
      </c>
      <c r="D98" s="486"/>
      <c r="E98" s="530"/>
      <c r="F98" s="530"/>
      <c r="G98" s="530"/>
      <c r="H98" s="530"/>
      <c r="I98" s="530"/>
      <c r="J98" s="530"/>
      <c r="K98" s="530"/>
      <c r="L98" s="484"/>
      <c r="M98" s="18"/>
      <c r="N98" s="588"/>
      <c r="O98" s="588"/>
    </row>
    <row r="99" spans="1:15" ht="13.5" thickBot="1" x14ac:dyDescent="0.35">
      <c r="A99" s="435" t="s">
        <v>1203</v>
      </c>
      <c r="B99" s="427" t="s">
        <v>257</v>
      </c>
      <c r="C99" s="444">
        <f>'Pay Scale K'!D46</f>
        <v>57755</v>
      </c>
      <c r="D99" s="1094" t="s">
        <v>1406</v>
      </c>
      <c r="E99" s="530"/>
      <c r="F99" s="530"/>
      <c r="G99" s="530"/>
      <c r="H99" s="530"/>
      <c r="I99" s="530"/>
      <c r="J99" s="530"/>
      <c r="K99" s="530"/>
      <c r="L99" s="484"/>
      <c r="M99" s="18"/>
      <c r="N99" s="588"/>
      <c r="O99" s="588">
        <v>11</v>
      </c>
    </row>
    <row r="100" spans="1:15" ht="13.5" thickBot="1" x14ac:dyDescent="0.35">
      <c r="A100" s="180"/>
      <c r="B100" s="184"/>
      <c r="C100" s="446"/>
      <c r="D100" s="530"/>
      <c r="E100" s="530"/>
      <c r="F100" s="530"/>
      <c r="G100" s="530"/>
      <c r="H100" s="530"/>
      <c r="I100" s="530"/>
      <c r="J100" s="530"/>
      <c r="K100" s="530"/>
      <c r="L100" s="484"/>
      <c r="M100" s="18"/>
      <c r="N100" s="588"/>
      <c r="O100" s="588"/>
    </row>
    <row r="101" spans="1:15" ht="13.5" thickBot="1" x14ac:dyDescent="0.35">
      <c r="A101" s="180"/>
      <c r="B101" s="524" t="s">
        <v>276</v>
      </c>
      <c r="C101" s="483">
        <v>1</v>
      </c>
      <c r="D101" s="530"/>
      <c r="E101" s="530"/>
      <c r="F101" s="530"/>
      <c r="G101" s="530"/>
      <c r="H101" s="530"/>
      <c r="I101" s="530"/>
      <c r="J101" s="530"/>
      <c r="K101" s="530"/>
      <c r="L101" s="484"/>
      <c r="M101" s="18"/>
      <c r="N101" s="588"/>
      <c r="O101" s="588"/>
    </row>
    <row r="102" spans="1:15" ht="13" x14ac:dyDescent="0.3">
      <c r="A102" s="541" t="s">
        <v>325</v>
      </c>
      <c r="B102" s="416" t="s">
        <v>245</v>
      </c>
      <c r="C102" s="463">
        <v>417</v>
      </c>
      <c r="D102" s="486"/>
      <c r="E102" s="486"/>
      <c r="F102" s="486"/>
      <c r="G102" s="486"/>
      <c r="H102" s="486"/>
      <c r="I102" s="486"/>
      <c r="J102" s="486"/>
      <c r="K102" s="486"/>
      <c r="L102" s="486"/>
      <c r="N102" s="572"/>
      <c r="O102" s="572"/>
    </row>
    <row r="103" spans="1:15" ht="13.5" thickBot="1" x14ac:dyDescent="0.35">
      <c r="A103" s="435" t="s">
        <v>1204</v>
      </c>
      <c r="B103" s="427" t="s">
        <v>257</v>
      </c>
      <c r="C103" s="444">
        <f>'Pay Scale K'!D52</f>
        <v>92382</v>
      </c>
      <c r="D103" s="486"/>
      <c r="E103" s="486"/>
      <c r="F103" s="486"/>
      <c r="G103" s="486"/>
      <c r="H103" s="486"/>
      <c r="I103" s="486"/>
      <c r="J103" s="486"/>
      <c r="K103" s="486"/>
      <c r="L103" s="486"/>
      <c r="N103" s="572"/>
      <c r="O103" s="572">
        <v>10</v>
      </c>
    </row>
    <row r="104" spans="1:15" ht="13.5" thickBot="1" x14ac:dyDescent="0.35">
      <c r="A104" s="180"/>
      <c r="B104" s="184"/>
      <c r="C104" s="446"/>
      <c r="D104" s="486"/>
      <c r="E104" s="486"/>
      <c r="F104" s="486"/>
      <c r="G104" s="486"/>
      <c r="H104" s="486"/>
      <c r="I104" s="486"/>
      <c r="J104" s="486"/>
      <c r="K104" s="486"/>
      <c r="L104" s="486"/>
      <c r="N104" s="572"/>
      <c r="O104" s="572"/>
    </row>
    <row r="105" spans="1:15" ht="13.5" thickBot="1" x14ac:dyDescent="0.35">
      <c r="A105" s="180"/>
      <c r="B105" s="524" t="s">
        <v>276</v>
      </c>
      <c r="C105" s="483">
        <v>1</v>
      </c>
      <c r="D105" s="486"/>
      <c r="E105" s="486"/>
      <c r="F105" s="486"/>
      <c r="G105" s="486"/>
      <c r="H105" s="486"/>
      <c r="I105" s="486"/>
      <c r="J105" s="486"/>
      <c r="K105" s="486"/>
      <c r="L105" s="486"/>
      <c r="N105" s="572"/>
      <c r="O105" s="572"/>
    </row>
    <row r="106" spans="1:15" ht="13" x14ac:dyDescent="0.3">
      <c r="A106" s="541" t="s">
        <v>325</v>
      </c>
      <c r="B106" s="416" t="s">
        <v>245</v>
      </c>
      <c r="C106" s="529">
        <v>437</v>
      </c>
      <c r="D106" s="486"/>
      <c r="E106" s="486"/>
      <c r="F106" s="486"/>
      <c r="G106" s="486"/>
      <c r="H106" s="486"/>
      <c r="I106" s="486"/>
      <c r="J106" s="486"/>
      <c r="K106" s="486"/>
      <c r="L106" s="486"/>
      <c r="N106" s="572"/>
      <c r="O106" s="572"/>
    </row>
    <row r="107" spans="1:15" ht="13.5" thickBot="1" x14ac:dyDescent="0.35">
      <c r="A107" s="435" t="s">
        <v>1205</v>
      </c>
      <c r="B107" s="427" t="s">
        <v>257</v>
      </c>
      <c r="C107" s="444">
        <f>'Pay Scale K'!D55</f>
        <v>96233</v>
      </c>
      <c r="D107" s="486"/>
      <c r="E107" s="486"/>
      <c r="F107" s="486"/>
      <c r="G107" s="486"/>
      <c r="H107" s="486"/>
      <c r="I107" s="486"/>
      <c r="J107" s="486"/>
      <c r="K107" s="486"/>
      <c r="L107" s="486"/>
      <c r="N107" s="572"/>
      <c r="O107" s="572">
        <v>10</v>
      </c>
    </row>
    <row r="108" spans="1:15" ht="13.5" thickBot="1" x14ac:dyDescent="0.35">
      <c r="A108" s="180"/>
      <c r="B108" s="184"/>
      <c r="C108" s="446"/>
      <c r="D108" s="486"/>
      <c r="E108" s="486"/>
      <c r="F108" s="486"/>
      <c r="G108" s="486"/>
      <c r="H108" s="486"/>
      <c r="I108" s="486"/>
      <c r="J108" s="486"/>
      <c r="K108" s="486"/>
      <c r="L108" s="486"/>
      <c r="N108" s="572"/>
      <c r="O108" s="572"/>
    </row>
    <row r="109" spans="1:15" ht="13.5" thickBot="1" x14ac:dyDescent="0.35">
      <c r="A109" s="180"/>
      <c r="B109" s="524" t="s">
        <v>276</v>
      </c>
      <c r="C109" s="483">
        <v>1</v>
      </c>
      <c r="D109" s="486"/>
      <c r="E109" s="486"/>
      <c r="F109" s="486"/>
      <c r="G109" s="486"/>
      <c r="H109" s="486"/>
      <c r="I109" s="486"/>
      <c r="J109" s="486"/>
      <c r="K109" s="486"/>
      <c r="L109" s="486"/>
      <c r="N109" s="572"/>
      <c r="O109" s="572"/>
    </row>
    <row r="110" spans="1:15" ht="13" x14ac:dyDescent="0.3">
      <c r="A110" s="541" t="s">
        <v>325</v>
      </c>
      <c r="B110" s="416" t="s">
        <v>245</v>
      </c>
      <c r="C110" s="529">
        <v>473</v>
      </c>
      <c r="D110" s="486"/>
      <c r="E110" s="486"/>
      <c r="F110" s="486"/>
      <c r="G110" s="486"/>
      <c r="H110" s="486"/>
      <c r="I110" s="486"/>
      <c r="J110" s="486"/>
      <c r="K110" s="486"/>
      <c r="L110" s="486"/>
      <c r="N110" s="572"/>
      <c r="O110" s="572"/>
    </row>
    <row r="111" spans="1:15" ht="13.5" thickBot="1" x14ac:dyDescent="0.35">
      <c r="A111" s="435" t="s">
        <v>1206</v>
      </c>
      <c r="B111" s="427" t="s">
        <v>257</v>
      </c>
      <c r="C111" s="444">
        <f>'Pay Scale K'!D60</f>
        <v>99436</v>
      </c>
      <c r="D111" s="486"/>
      <c r="E111" s="486"/>
      <c r="F111" s="486"/>
      <c r="G111" s="486"/>
      <c r="H111" s="486"/>
      <c r="I111" s="486"/>
      <c r="J111" s="486"/>
      <c r="K111" s="486"/>
      <c r="L111" s="486"/>
      <c r="N111" s="572"/>
      <c r="O111" s="572">
        <v>10</v>
      </c>
    </row>
    <row r="112" spans="1:15" ht="13.5" thickBot="1" x14ac:dyDescent="0.35">
      <c r="A112" s="180"/>
      <c r="B112" s="184"/>
      <c r="C112" s="446"/>
      <c r="D112" s="486"/>
      <c r="E112" s="486"/>
      <c r="F112" s="486"/>
      <c r="G112" s="486"/>
      <c r="H112" s="486"/>
      <c r="I112" s="486"/>
      <c r="J112" s="486"/>
      <c r="K112" s="486"/>
      <c r="L112" s="486"/>
      <c r="N112" s="572"/>
      <c r="O112" s="572"/>
    </row>
    <row r="113" spans="1:15" ht="13.5" thickBot="1" x14ac:dyDescent="0.35">
      <c r="A113" s="180"/>
      <c r="B113" s="524" t="s">
        <v>276</v>
      </c>
      <c r="C113" s="483">
        <v>1</v>
      </c>
      <c r="D113" s="486"/>
      <c r="E113" s="486"/>
      <c r="F113" s="486"/>
      <c r="G113" s="486"/>
      <c r="H113" s="486"/>
      <c r="I113" s="486"/>
      <c r="J113" s="486"/>
      <c r="K113" s="486"/>
      <c r="L113" s="486"/>
      <c r="N113" s="572"/>
      <c r="O113" s="572"/>
    </row>
    <row r="114" spans="1:15" ht="13" x14ac:dyDescent="0.3">
      <c r="A114" s="541" t="s">
        <v>325</v>
      </c>
      <c r="B114" s="416" t="s">
        <v>245</v>
      </c>
      <c r="C114" s="463">
        <v>485</v>
      </c>
      <c r="D114" s="446"/>
      <c r="E114" s="446"/>
      <c r="F114" s="446"/>
      <c r="G114" s="446"/>
      <c r="H114" s="446"/>
      <c r="I114" s="446"/>
      <c r="J114" s="446"/>
      <c r="K114" s="446"/>
      <c r="L114" s="446"/>
      <c r="N114" s="572"/>
      <c r="O114" s="572"/>
    </row>
    <row r="115" spans="1:15" ht="13.5" thickBot="1" x14ac:dyDescent="0.35">
      <c r="A115" s="435" t="s">
        <v>1207</v>
      </c>
      <c r="B115" s="427" t="s">
        <v>257</v>
      </c>
      <c r="C115" s="444">
        <f>'Pay Scale K'!D62</f>
        <v>103289</v>
      </c>
      <c r="D115" s="446"/>
      <c r="E115" s="446"/>
      <c r="F115" s="446"/>
      <c r="G115" s="446"/>
      <c r="H115" s="446"/>
      <c r="I115" s="446"/>
      <c r="J115" s="446"/>
      <c r="K115" s="446"/>
      <c r="L115" s="446"/>
      <c r="N115" s="572"/>
      <c r="O115" s="572">
        <v>10</v>
      </c>
    </row>
    <row r="116" spans="1:15" ht="13.5" thickBot="1" x14ac:dyDescent="0.35">
      <c r="A116" s="180"/>
      <c r="B116" s="184"/>
      <c r="C116" s="446"/>
      <c r="D116" s="446"/>
      <c r="E116" s="446"/>
      <c r="F116" s="446"/>
      <c r="G116" s="446"/>
      <c r="H116" s="446"/>
      <c r="I116" s="446"/>
      <c r="J116" s="446"/>
      <c r="K116" s="446"/>
      <c r="L116" s="446"/>
      <c r="N116" s="572"/>
      <c r="O116" s="572"/>
    </row>
    <row r="117" spans="1:15" ht="13.5" thickBot="1" x14ac:dyDescent="0.35">
      <c r="A117" s="180"/>
      <c r="B117" s="524" t="s">
        <v>276</v>
      </c>
      <c r="C117" s="483">
        <v>1</v>
      </c>
      <c r="D117" s="446"/>
      <c r="E117" s="446"/>
      <c r="F117" s="446"/>
      <c r="G117" s="446"/>
      <c r="H117" s="446"/>
      <c r="I117" s="446"/>
      <c r="J117" s="446"/>
      <c r="K117" s="446"/>
      <c r="L117" s="446"/>
      <c r="N117" s="572"/>
      <c r="O117" s="572"/>
    </row>
    <row r="118" spans="1:15" ht="13" x14ac:dyDescent="0.3">
      <c r="A118" s="541" t="s">
        <v>325</v>
      </c>
      <c r="B118" s="416" t="s">
        <v>245</v>
      </c>
      <c r="C118" s="463">
        <v>505</v>
      </c>
      <c r="D118" s="446"/>
      <c r="E118" s="446"/>
      <c r="F118" s="446"/>
      <c r="G118" s="446"/>
      <c r="H118" s="446"/>
      <c r="I118" s="446"/>
      <c r="J118" s="446"/>
      <c r="K118" s="446"/>
      <c r="L118" s="446"/>
      <c r="N118" s="572"/>
      <c r="O118" s="572"/>
    </row>
    <row r="119" spans="1:15" ht="13.5" thickBot="1" x14ac:dyDescent="0.35">
      <c r="A119" s="435" t="s">
        <v>1208</v>
      </c>
      <c r="B119" s="427" t="s">
        <v>257</v>
      </c>
      <c r="C119" s="444">
        <f>'Pay Scale K'!D65</f>
        <v>106495</v>
      </c>
      <c r="D119" s="446"/>
      <c r="E119" s="446"/>
      <c r="F119" s="446"/>
      <c r="G119" s="446"/>
      <c r="H119" s="446"/>
      <c r="I119" s="446"/>
      <c r="J119" s="446"/>
      <c r="K119" s="446"/>
      <c r="L119" s="446"/>
      <c r="N119" s="572"/>
      <c r="O119" s="572">
        <v>10</v>
      </c>
    </row>
    <row r="120" spans="1:15" ht="13.5" thickBot="1" x14ac:dyDescent="0.35">
      <c r="A120" s="180"/>
      <c r="B120" s="184"/>
      <c r="C120" s="446"/>
      <c r="D120" s="446"/>
      <c r="E120" s="446"/>
      <c r="F120" s="446"/>
      <c r="G120" s="446"/>
      <c r="H120" s="446"/>
      <c r="I120" s="446"/>
      <c r="J120" s="446"/>
      <c r="K120" s="446"/>
      <c r="L120" s="446"/>
      <c r="N120" s="572"/>
      <c r="O120" s="572"/>
    </row>
    <row r="121" spans="1:15" ht="13.5" thickBot="1" x14ac:dyDescent="0.35">
      <c r="A121" s="180"/>
      <c r="B121" s="524" t="s">
        <v>276</v>
      </c>
      <c r="C121" s="483">
        <v>1</v>
      </c>
      <c r="D121" s="446"/>
      <c r="E121" s="446"/>
      <c r="F121" s="446"/>
      <c r="G121" s="446"/>
      <c r="H121" s="446"/>
      <c r="I121" s="446"/>
      <c r="J121" s="446"/>
      <c r="K121" s="446"/>
      <c r="L121" s="446"/>
      <c r="N121" s="572"/>
      <c r="O121" s="572"/>
    </row>
    <row r="122" spans="1:15" ht="13" x14ac:dyDescent="0.3">
      <c r="A122" s="541" t="s">
        <v>325</v>
      </c>
      <c r="B122" s="416" t="s">
        <v>245</v>
      </c>
      <c r="C122" s="463">
        <v>515</v>
      </c>
      <c r="D122" s="446"/>
      <c r="E122" s="446"/>
      <c r="F122" s="446"/>
      <c r="G122" s="446"/>
      <c r="H122" s="446"/>
      <c r="I122" s="446"/>
      <c r="J122" s="446"/>
      <c r="K122" s="446"/>
      <c r="L122" s="446"/>
      <c r="N122" s="572"/>
      <c r="O122" s="572"/>
    </row>
    <row r="123" spans="1:15" ht="13.5" thickBot="1" x14ac:dyDescent="0.35">
      <c r="A123" s="435" t="s">
        <v>1209</v>
      </c>
      <c r="B123" s="427" t="s">
        <v>257</v>
      </c>
      <c r="C123" s="444">
        <f>'Pay Scale K'!D68</f>
        <v>109704</v>
      </c>
      <c r="D123" s="446"/>
      <c r="E123" s="446"/>
      <c r="F123" s="446"/>
      <c r="G123" s="446"/>
      <c r="H123" s="446"/>
      <c r="I123" s="446"/>
      <c r="J123" s="446"/>
      <c r="K123" s="446"/>
      <c r="L123" s="446"/>
      <c r="N123" s="572"/>
      <c r="O123" s="572">
        <v>10</v>
      </c>
    </row>
    <row r="124" spans="1:15" ht="13.5" thickBot="1" x14ac:dyDescent="0.35">
      <c r="A124" s="180"/>
      <c r="B124" s="184"/>
      <c r="C124" s="446"/>
      <c r="D124" s="446"/>
      <c r="E124" s="446"/>
      <c r="F124" s="446"/>
      <c r="G124" s="446"/>
      <c r="H124" s="446"/>
      <c r="I124" s="446"/>
      <c r="J124" s="446"/>
      <c r="K124" s="446"/>
      <c r="L124" s="446"/>
      <c r="N124" s="572"/>
      <c r="O124" s="572"/>
    </row>
    <row r="125" spans="1:15" ht="13.5" thickBot="1" x14ac:dyDescent="0.35">
      <c r="A125" s="180"/>
      <c r="B125" s="524" t="s">
        <v>276</v>
      </c>
      <c r="C125" s="483">
        <v>1</v>
      </c>
      <c r="D125" s="446"/>
      <c r="E125" s="446"/>
      <c r="F125" s="446"/>
      <c r="G125" s="446"/>
      <c r="H125" s="446"/>
      <c r="I125" s="446"/>
      <c r="J125" s="446"/>
      <c r="K125" s="446"/>
      <c r="L125" s="446"/>
      <c r="N125" s="572"/>
      <c r="O125" s="572"/>
    </row>
    <row r="126" spans="1:15" ht="13" x14ac:dyDescent="0.3">
      <c r="A126" s="541" t="s">
        <v>325</v>
      </c>
      <c r="B126" s="416" t="s">
        <v>245</v>
      </c>
      <c r="C126" s="463">
        <v>527</v>
      </c>
      <c r="D126" s="446"/>
      <c r="E126" s="446"/>
      <c r="F126" s="446"/>
      <c r="G126" s="446"/>
      <c r="H126" s="446"/>
      <c r="I126" s="446"/>
      <c r="J126" s="446"/>
      <c r="K126" s="446"/>
      <c r="L126" s="446"/>
      <c r="N126" s="572"/>
      <c r="O126" s="572"/>
    </row>
    <row r="127" spans="1:15" ht="13.5" thickBot="1" x14ac:dyDescent="0.35">
      <c r="A127" s="435" t="s">
        <v>1210</v>
      </c>
      <c r="B127" s="427" t="s">
        <v>257</v>
      </c>
      <c r="C127" s="444">
        <f>'Pay Scale K'!D70</f>
        <v>113555</v>
      </c>
      <c r="D127" s="446"/>
      <c r="E127" s="446"/>
      <c r="F127" s="446"/>
      <c r="G127" s="446"/>
      <c r="H127" s="446"/>
      <c r="I127" s="446"/>
      <c r="J127" s="446"/>
      <c r="K127" s="446"/>
      <c r="L127" s="446"/>
      <c r="N127" s="572"/>
      <c r="O127" s="572">
        <v>10</v>
      </c>
    </row>
    <row r="128" spans="1:15" ht="13.5" thickBot="1" x14ac:dyDescent="0.35">
      <c r="A128" s="180"/>
      <c r="B128" s="184"/>
      <c r="C128" s="446"/>
      <c r="D128" s="446"/>
      <c r="E128" s="446"/>
      <c r="F128" s="446"/>
      <c r="G128" s="446"/>
      <c r="H128" s="446"/>
      <c r="I128" s="446"/>
      <c r="J128" s="446"/>
      <c r="K128" s="446"/>
      <c r="L128" s="446"/>
      <c r="N128" s="572"/>
      <c r="O128" s="572"/>
    </row>
    <row r="129" spans="1:15" ht="13.5" thickBot="1" x14ac:dyDescent="0.35">
      <c r="A129" s="180"/>
      <c r="B129" s="524" t="s">
        <v>276</v>
      </c>
      <c r="C129" s="483">
        <v>1</v>
      </c>
      <c r="D129" s="446"/>
      <c r="E129" s="446"/>
      <c r="F129" s="446"/>
      <c r="G129" s="446"/>
      <c r="H129" s="446"/>
      <c r="I129" s="446"/>
      <c r="J129" s="446"/>
      <c r="K129" s="446"/>
      <c r="L129" s="446"/>
      <c r="N129" s="572"/>
      <c r="O129" s="572"/>
    </row>
    <row r="130" spans="1:15" ht="13" x14ac:dyDescent="0.3">
      <c r="A130" s="541" t="s">
        <v>325</v>
      </c>
      <c r="B130" s="416" t="s">
        <v>245</v>
      </c>
      <c r="C130" s="463">
        <v>285</v>
      </c>
      <c r="D130" s="446"/>
      <c r="E130" s="446"/>
      <c r="F130" s="446"/>
      <c r="G130" s="446"/>
      <c r="H130" s="446"/>
      <c r="I130" s="446"/>
      <c r="J130" s="446"/>
      <c r="K130" s="446"/>
      <c r="L130" s="446"/>
      <c r="N130" s="572"/>
      <c r="O130" s="572"/>
    </row>
    <row r="131" spans="1:15" ht="13.5" thickBot="1" x14ac:dyDescent="0.35">
      <c r="A131" s="435" t="s">
        <v>1211</v>
      </c>
      <c r="B131" s="427" t="s">
        <v>257</v>
      </c>
      <c r="C131" s="444">
        <f>'Pay Scale K'!D38</f>
        <v>63803</v>
      </c>
      <c r="D131" s="446"/>
      <c r="E131" s="446"/>
      <c r="F131" s="446"/>
      <c r="G131" s="446"/>
      <c r="H131" s="446"/>
      <c r="I131" s="446"/>
      <c r="J131" s="446"/>
      <c r="K131" s="446"/>
      <c r="L131" s="446"/>
      <c r="N131" s="572">
        <v>37.5</v>
      </c>
      <c r="O131" s="572"/>
    </row>
    <row r="132" spans="1:15" ht="13.5" thickBot="1" x14ac:dyDescent="0.35">
      <c r="A132" s="180"/>
      <c r="B132" s="184"/>
      <c r="C132" s="446"/>
      <c r="D132" s="446"/>
      <c r="E132" s="446"/>
      <c r="F132" s="446"/>
      <c r="G132" s="446"/>
      <c r="H132" s="446"/>
      <c r="I132" s="446"/>
      <c r="J132" s="446"/>
      <c r="K132" s="446"/>
      <c r="L132" s="446"/>
      <c r="N132" s="572"/>
      <c r="O132" s="572"/>
    </row>
    <row r="133" spans="1:15" ht="13.5" thickBot="1" x14ac:dyDescent="0.35">
      <c r="A133" s="180"/>
      <c r="B133" s="524" t="s">
        <v>276</v>
      </c>
      <c r="C133" s="483">
        <v>1</v>
      </c>
      <c r="D133" s="483">
        <v>2</v>
      </c>
      <c r="E133" s="483">
        <v>3</v>
      </c>
      <c r="F133" s="483">
        <v>4</v>
      </c>
      <c r="G133" s="483">
        <v>5</v>
      </c>
      <c r="H133" s="483">
        <v>6</v>
      </c>
      <c r="I133" s="483">
        <v>7</v>
      </c>
      <c r="J133" s="446"/>
      <c r="K133" s="446"/>
      <c r="L133" s="446"/>
      <c r="N133" s="572"/>
      <c r="O133" s="572"/>
    </row>
    <row r="134" spans="1:15" ht="13" x14ac:dyDescent="0.3">
      <c r="A134" s="460" t="s">
        <v>325</v>
      </c>
      <c r="B134" s="416" t="s">
        <v>245</v>
      </c>
      <c r="C134" s="463">
        <v>12</v>
      </c>
      <c r="D134" s="463">
        <v>22</v>
      </c>
      <c r="E134" s="463">
        <v>70</v>
      </c>
      <c r="F134" s="463">
        <v>100</v>
      </c>
      <c r="G134" s="463">
        <v>130</v>
      </c>
      <c r="H134" s="463">
        <v>160</v>
      </c>
      <c r="I134" s="463">
        <v>162</v>
      </c>
      <c r="J134" s="446"/>
      <c r="K134" s="446"/>
      <c r="L134" s="446"/>
      <c r="N134" s="572"/>
      <c r="O134" s="572"/>
    </row>
    <row r="135" spans="1:15" ht="13.5" thickBot="1" x14ac:dyDescent="0.35">
      <c r="A135" s="461" t="s">
        <v>1256</v>
      </c>
      <c r="B135" s="427" t="s">
        <v>257</v>
      </c>
      <c r="C135" s="444">
        <f>'Pay Scale K'!D5</f>
        <v>31864</v>
      </c>
      <c r="D135" s="444">
        <f>'Pay Scale K'!D7</f>
        <v>33948</v>
      </c>
      <c r="E135" s="444">
        <f>'Pay Scale K'!D12</f>
        <v>36031</v>
      </c>
      <c r="F135" s="444">
        <f>'Pay Scale K'!D16</f>
        <v>38115</v>
      </c>
      <c r="G135" s="444">
        <f>'Pay Scale K'!D19</f>
        <v>40198</v>
      </c>
      <c r="H135" s="444">
        <f>'Pay Scale K'!D23</f>
        <v>42283</v>
      </c>
      <c r="I135" s="444">
        <f>'Pay Scale K'!D24</f>
        <v>44366</v>
      </c>
      <c r="J135" s="446"/>
      <c r="K135" s="446"/>
      <c r="L135" s="446"/>
      <c r="N135" s="572">
        <v>40</v>
      </c>
      <c r="O135" s="572"/>
    </row>
    <row r="136" spans="1:15" ht="13.5" thickBot="1" x14ac:dyDescent="0.35">
      <c r="A136" s="180"/>
      <c r="B136" s="184"/>
      <c r="C136" s="446"/>
      <c r="D136" s="446"/>
      <c r="E136" s="446"/>
      <c r="F136" s="446"/>
      <c r="G136" s="446"/>
      <c r="H136" s="446"/>
      <c r="I136" s="446"/>
      <c r="J136" s="446"/>
      <c r="K136" s="446"/>
      <c r="L136" s="446"/>
      <c r="N136" s="572"/>
      <c r="O136" s="572"/>
    </row>
    <row r="137" spans="1:15" ht="13.5" thickBot="1" x14ac:dyDescent="0.35">
      <c r="A137" s="180"/>
      <c r="B137" s="524" t="s">
        <v>276</v>
      </c>
      <c r="C137" s="483">
        <v>1</v>
      </c>
      <c r="D137" s="483">
        <v>2</v>
      </c>
      <c r="E137" s="483">
        <v>3</v>
      </c>
      <c r="F137" s="483">
        <v>4</v>
      </c>
      <c r="G137" s="483">
        <v>5</v>
      </c>
      <c r="H137" s="483">
        <v>6</v>
      </c>
      <c r="I137" s="446"/>
      <c r="J137" s="446"/>
      <c r="K137" s="446"/>
      <c r="L137" s="446"/>
      <c r="N137" s="572"/>
      <c r="O137" s="572"/>
    </row>
    <row r="138" spans="1:15" ht="13" x14ac:dyDescent="0.3">
      <c r="A138" s="460" t="s">
        <v>325</v>
      </c>
      <c r="B138" s="416" t="s">
        <v>245</v>
      </c>
      <c r="C138" s="463">
        <v>30</v>
      </c>
      <c r="D138" s="463">
        <v>60</v>
      </c>
      <c r="E138" s="539">
        <v>90</v>
      </c>
      <c r="F138" s="463">
        <v>110</v>
      </c>
      <c r="G138" s="543">
        <v>140</v>
      </c>
      <c r="H138" s="446"/>
      <c r="I138" s="446"/>
      <c r="J138" s="446"/>
      <c r="K138" s="446"/>
      <c r="L138" s="446"/>
      <c r="N138" s="572"/>
      <c r="O138" s="572"/>
    </row>
    <row r="139" spans="1:15" ht="13.5" thickBot="1" x14ac:dyDescent="0.35">
      <c r="A139" s="461" t="s">
        <v>1212</v>
      </c>
      <c r="B139" s="427" t="s">
        <v>257</v>
      </c>
      <c r="C139" s="444">
        <f>'Pay Scale K'!D8</f>
        <v>35350</v>
      </c>
      <c r="D139" s="444">
        <f>'Pay Scale K'!D11</f>
        <v>37101</v>
      </c>
      <c r="E139" s="444">
        <f>'Pay Scale K'!D15</f>
        <v>38851</v>
      </c>
      <c r="F139" s="444">
        <f>'Pay Scale K'!D17</f>
        <v>40603</v>
      </c>
      <c r="G139" s="444">
        <f>'Pay Scale K'!D20</f>
        <v>42712</v>
      </c>
      <c r="H139" s="446"/>
      <c r="I139" s="446"/>
      <c r="J139" s="446"/>
      <c r="K139" s="446"/>
      <c r="L139" s="446"/>
      <c r="N139" s="572">
        <v>40</v>
      </c>
      <c r="O139" s="572"/>
    </row>
    <row r="140" spans="1:15" ht="13.5" thickBot="1" x14ac:dyDescent="0.35">
      <c r="A140" s="180"/>
      <c r="B140" s="184"/>
      <c r="C140" s="446"/>
      <c r="D140" s="446"/>
      <c r="E140" s="446"/>
      <c r="F140" s="446"/>
      <c r="G140" s="446"/>
      <c r="H140" s="446"/>
      <c r="I140" s="446"/>
      <c r="J140" s="446"/>
      <c r="K140" s="446"/>
      <c r="L140" s="446"/>
      <c r="N140" s="572"/>
      <c r="O140" s="572"/>
    </row>
    <row r="141" spans="1:15" ht="13.5" thickBot="1" x14ac:dyDescent="0.35">
      <c r="A141" s="180"/>
      <c r="B141" s="524" t="s">
        <v>276</v>
      </c>
      <c r="C141" s="483">
        <v>1</v>
      </c>
      <c r="D141" s="483">
        <v>2</v>
      </c>
      <c r="E141" s="483">
        <v>3</v>
      </c>
      <c r="F141" s="483">
        <v>4</v>
      </c>
      <c r="G141" s="483">
        <v>5</v>
      </c>
      <c r="H141" s="483">
        <v>6</v>
      </c>
      <c r="I141" s="483">
        <v>7</v>
      </c>
      <c r="J141" s="483">
        <v>8</v>
      </c>
      <c r="K141" s="532">
        <v>9</v>
      </c>
      <c r="L141" s="533">
        <v>10</v>
      </c>
      <c r="N141" s="572"/>
      <c r="O141" s="572"/>
    </row>
    <row r="142" spans="1:15" ht="13" x14ac:dyDescent="0.3">
      <c r="A142" s="460" t="s">
        <v>325</v>
      </c>
      <c r="B142" s="183" t="s">
        <v>245</v>
      </c>
      <c r="C142" s="463">
        <v>30</v>
      </c>
      <c r="D142" s="463">
        <v>60</v>
      </c>
      <c r="E142" s="463">
        <v>90</v>
      </c>
      <c r="F142" s="463">
        <v>110</v>
      </c>
      <c r="G142" s="463">
        <v>140</v>
      </c>
      <c r="H142" s="463">
        <v>180</v>
      </c>
      <c r="I142" s="548">
        <v>210</v>
      </c>
      <c r="J142" s="548">
        <v>230</v>
      </c>
      <c r="K142" s="548">
        <v>250</v>
      </c>
      <c r="L142" s="548">
        <v>266</v>
      </c>
      <c r="N142" s="572"/>
      <c r="O142" s="572"/>
    </row>
    <row r="143" spans="1:15" ht="13.5" thickBot="1" x14ac:dyDescent="0.35">
      <c r="A143" s="461" t="s">
        <v>1213</v>
      </c>
      <c r="B143" s="547" t="s">
        <v>257</v>
      </c>
      <c r="C143" s="444">
        <f>C139</f>
        <v>35350</v>
      </c>
      <c r="D143" s="444">
        <f>D139</f>
        <v>37101</v>
      </c>
      <c r="E143" s="444">
        <f>E139</f>
        <v>38851</v>
      </c>
      <c r="F143" s="444">
        <f>F139</f>
        <v>40603</v>
      </c>
      <c r="G143" s="444">
        <f>G139</f>
        <v>42712</v>
      </c>
      <c r="H143" s="444">
        <f>'Pay Scale K'!D26</f>
        <v>44826</v>
      </c>
      <c r="I143" s="531">
        <f>'Pay Scale K'!D29</f>
        <v>46938</v>
      </c>
      <c r="J143" s="444">
        <f>'Pay Scale K'!D31</f>
        <v>49051</v>
      </c>
      <c r="K143" s="444">
        <f>'Pay Scale K'!D33</f>
        <v>51162</v>
      </c>
      <c r="L143" s="444">
        <f>'Pay Scale K'!D35</f>
        <v>53276</v>
      </c>
      <c r="N143" s="572">
        <v>40</v>
      </c>
      <c r="O143" s="572"/>
    </row>
    <row r="144" spans="1:15" ht="13.5" thickBot="1" x14ac:dyDescent="0.35">
      <c r="A144" s="180"/>
      <c r="B144" s="184"/>
      <c r="C144" s="446"/>
      <c r="D144" s="446"/>
      <c r="E144" s="446"/>
      <c r="F144" s="446"/>
      <c r="G144" s="446"/>
      <c r="H144" s="446"/>
      <c r="I144" s="446"/>
      <c r="J144" s="446"/>
      <c r="K144" s="446"/>
      <c r="L144" s="446"/>
      <c r="N144" s="572"/>
      <c r="O144" s="572"/>
    </row>
    <row r="145" spans="1:15" ht="13.5" thickBot="1" x14ac:dyDescent="0.35">
      <c r="A145" s="180"/>
      <c r="B145" s="524" t="s">
        <v>276</v>
      </c>
      <c r="C145" s="483">
        <v>1</v>
      </c>
      <c r="D145" s="483">
        <v>2</v>
      </c>
      <c r="E145" s="483">
        <v>3</v>
      </c>
      <c r="F145" s="483">
        <v>4</v>
      </c>
      <c r="G145" s="483">
        <v>5</v>
      </c>
      <c r="H145" s="483">
        <v>6</v>
      </c>
      <c r="I145" s="446"/>
      <c r="J145" s="446"/>
      <c r="K145" s="446"/>
      <c r="L145" s="446"/>
      <c r="N145" s="572"/>
      <c r="O145" s="572"/>
    </row>
    <row r="146" spans="1:15" ht="13" x14ac:dyDescent="0.3">
      <c r="A146" s="460" t="s">
        <v>325</v>
      </c>
      <c r="B146" s="416" t="s">
        <v>245</v>
      </c>
      <c r="C146" s="463">
        <v>140</v>
      </c>
      <c r="D146" s="463">
        <v>180</v>
      </c>
      <c r="E146" s="463">
        <v>210</v>
      </c>
      <c r="F146" s="463">
        <v>230</v>
      </c>
      <c r="G146" s="463">
        <v>250</v>
      </c>
      <c r="H146" s="463">
        <v>266</v>
      </c>
      <c r="I146" s="446"/>
      <c r="J146" s="446"/>
      <c r="K146" s="446"/>
      <c r="L146" s="446"/>
      <c r="N146" s="572"/>
      <c r="O146" s="572"/>
    </row>
    <row r="147" spans="1:15" ht="13.5" thickBot="1" x14ac:dyDescent="0.35">
      <c r="A147" s="461" t="s">
        <v>1214</v>
      </c>
      <c r="B147" s="427" t="s">
        <v>257</v>
      </c>
      <c r="C147" s="444">
        <f>'Pay Scale K'!D20</f>
        <v>42712</v>
      </c>
      <c r="D147" s="444">
        <f>'Pay Scale K'!D26</f>
        <v>44826</v>
      </c>
      <c r="E147" s="444">
        <f>I143</f>
        <v>46938</v>
      </c>
      <c r="F147" s="444">
        <f>J143</f>
        <v>49051</v>
      </c>
      <c r="G147" s="444">
        <f>K143</f>
        <v>51162</v>
      </c>
      <c r="H147" s="444">
        <f>L143</f>
        <v>53276</v>
      </c>
      <c r="I147" s="446"/>
      <c r="J147" s="446"/>
      <c r="K147" s="446"/>
      <c r="L147" s="446"/>
      <c r="N147" s="572">
        <v>40</v>
      </c>
      <c r="O147" s="572"/>
    </row>
  </sheetData>
  <mergeCells count="2">
    <mergeCell ref="N2:N5"/>
    <mergeCell ref="O2:O5"/>
  </mergeCells>
  <phoneticPr fontId="29" type="noConversion"/>
  <pageMargins left="0.75" right="0.75" top="1" bottom="1" header="0.5" footer="0.5"/>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workbookViewId="0">
      <selection activeCell="E93" sqref="E93"/>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193</v>
      </c>
      <c r="B1" s="266">
        <f>'MD Rates'!B1</f>
        <v>44287</v>
      </c>
      <c r="C1" s="1" t="s">
        <v>275</v>
      </c>
      <c r="N1" s="1225" t="s">
        <v>267</v>
      </c>
      <c r="O1" s="1225" t="s">
        <v>264</v>
      </c>
    </row>
    <row r="2" spans="1:15" ht="13.5" thickBot="1" x14ac:dyDescent="0.35">
      <c r="A2" s="1" t="str">
        <f>'MD Rates'!A1</f>
        <v xml:space="preserve">Pay Letter M&amp;D(W) 4/2021 </v>
      </c>
      <c r="E2" s="253"/>
      <c r="N2" s="1225"/>
      <c r="O2" s="1225"/>
    </row>
    <row r="3" spans="1:15" ht="13.5" thickBot="1" x14ac:dyDescent="0.35">
      <c r="A3" s="401"/>
      <c r="B3" s="521" t="s">
        <v>244</v>
      </c>
      <c r="C3" s="522">
        <v>1</v>
      </c>
      <c r="D3" s="522">
        <v>2</v>
      </c>
      <c r="E3" s="522">
        <v>3</v>
      </c>
      <c r="F3" s="522">
        <v>4</v>
      </c>
      <c r="G3" s="522">
        <v>5</v>
      </c>
      <c r="H3" s="522">
        <v>6</v>
      </c>
      <c r="I3" s="522">
        <v>7</v>
      </c>
      <c r="J3" s="401"/>
      <c r="K3" s="401"/>
      <c r="L3" s="401"/>
      <c r="N3" s="572"/>
      <c r="O3" s="572"/>
    </row>
    <row r="4" spans="1:15" ht="13.5" thickBot="1" x14ac:dyDescent="0.35">
      <c r="A4" s="767" t="s">
        <v>325</v>
      </c>
      <c r="B4" s="402" t="s">
        <v>245</v>
      </c>
      <c r="C4" s="403">
        <v>145</v>
      </c>
      <c r="D4" s="403">
        <v>195</v>
      </c>
      <c r="E4" s="403">
        <v>245</v>
      </c>
      <c r="F4" s="403">
        <v>275</v>
      </c>
      <c r="G4" s="403">
        <v>315</v>
      </c>
      <c r="H4" s="1003">
        <v>318</v>
      </c>
      <c r="I4" s="1003">
        <v>325</v>
      </c>
      <c r="J4" s="401"/>
      <c r="K4" s="401"/>
      <c r="L4" s="401"/>
      <c r="N4" s="572"/>
      <c r="O4" s="572"/>
    </row>
    <row r="5" spans="1:15" ht="13.5" thickBot="1" x14ac:dyDescent="0.35">
      <c r="A5" s="767" t="s">
        <v>1215</v>
      </c>
      <c r="B5" s="521" t="s">
        <v>257</v>
      </c>
      <c r="C5" s="879">
        <f>'Pay Scale L'!D18</f>
        <v>43021</v>
      </c>
      <c r="D5" s="879">
        <f>'Pay Scale L'!D24</f>
        <v>47802</v>
      </c>
      <c r="E5" s="879">
        <f>'Pay Scale L'!D28</f>
        <v>54972</v>
      </c>
      <c r="F5" s="879">
        <f>'Pay Scale L'!D29</f>
        <v>58556</v>
      </c>
      <c r="G5" s="879">
        <f>'Pay Scale L'!D30</f>
        <v>62141</v>
      </c>
      <c r="H5" s="878">
        <f>'Pay Scale L'!D31</f>
        <v>64532</v>
      </c>
      <c r="I5" s="878">
        <f>'Pay Scale L'!D32</f>
        <v>66920</v>
      </c>
      <c r="J5" s="401"/>
      <c r="K5" s="401"/>
      <c r="L5" s="401"/>
      <c r="N5" s="589"/>
      <c r="O5" s="572">
        <v>10</v>
      </c>
    </row>
    <row r="6" spans="1:15" ht="13.5" thickBot="1" x14ac:dyDescent="0.35">
      <c r="A6" s="407"/>
      <c r="B6" s="515"/>
      <c r="C6" s="516"/>
      <c r="D6" s="516"/>
      <c r="E6" s="516"/>
      <c r="F6" s="516"/>
      <c r="G6" s="516"/>
      <c r="H6" s="516"/>
      <c r="I6" s="516"/>
      <c r="J6" s="401"/>
      <c r="K6" s="401"/>
      <c r="L6" s="401"/>
      <c r="N6" s="589"/>
      <c r="O6" s="572"/>
    </row>
    <row r="7" spans="1:15" ht="13.5" thickBot="1" x14ac:dyDescent="0.35">
      <c r="A7" s="401"/>
      <c r="B7" s="521" t="s">
        <v>244</v>
      </c>
      <c r="C7" s="522">
        <v>1</v>
      </c>
      <c r="D7" s="522">
        <v>2</v>
      </c>
      <c r="E7" s="522">
        <v>3</v>
      </c>
      <c r="F7" s="522">
        <v>4</v>
      </c>
      <c r="G7" s="522">
        <v>5</v>
      </c>
      <c r="H7" s="522">
        <v>6</v>
      </c>
      <c r="I7" s="522">
        <v>7</v>
      </c>
      <c r="J7" s="401"/>
      <c r="K7" s="401"/>
      <c r="L7" s="401"/>
      <c r="N7" s="572"/>
      <c r="O7" s="572"/>
    </row>
    <row r="8" spans="1:15" ht="13.5" thickBot="1" x14ac:dyDescent="0.35">
      <c r="A8" s="767" t="s">
        <v>1216</v>
      </c>
      <c r="B8" s="402" t="s">
        <v>245</v>
      </c>
      <c r="C8" s="403">
        <v>325</v>
      </c>
      <c r="D8" s="403">
        <v>328</v>
      </c>
      <c r="E8" s="403">
        <v>345</v>
      </c>
      <c r="F8" s="403">
        <v>365</v>
      </c>
      <c r="G8" s="403">
        <v>415</v>
      </c>
      <c r="H8" s="403">
        <v>425</v>
      </c>
      <c r="I8" s="403">
        <v>445</v>
      </c>
      <c r="J8" s="401"/>
      <c r="K8" s="401"/>
      <c r="L8" s="401"/>
      <c r="N8" s="572"/>
      <c r="O8" s="572"/>
    </row>
    <row r="9" spans="1:15" ht="13.5" thickBot="1" x14ac:dyDescent="0.35">
      <c r="A9" s="861"/>
      <c r="B9" s="521" t="s">
        <v>257</v>
      </c>
      <c r="C9" s="879">
        <f>'Pay Scale L'!D32</f>
        <v>66920</v>
      </c>
      <c r="D9" s="879">
        <f>'Pay Scale L'!D33</f>
        <v>69311</v>
      </c>
      <c r="E9" s="879">
        <f>'Pay Scale L'!D35</f>
        <v>72895</v>
      </c>
      <c r="F9" s="879">
        <f>'Pay Scale L'!D36</f>
        <v>74688</v>
      </c>
      <c r="G9" s="879">
        <f>'Pay Scale L'!D38</f>
        <v>76481</v>
      </c>
      <c r="H9" s="879">
        <f>'Pay Scale L'!D39</f>
        <v>78273</v>
      </c>
      <c r="I9" s="879">
        <f>'Pay Scale L'!D40</f>
        <v>80067</v>
      </c>
      <c r="J9" s="401"/>
      <c r="K9" s="401"/>
      <c r="L9" s="401"/>
      <c r="N9" s="572"/>
      <c r="O9" s="572">
        <v>10</v>
      </c>
    </row>
    <row r="10" spans="1:15" ht="13.5" thickBot="1" x14ac:dyDescent="0.35">
      <c r="A10" s="407"/>
      <c r="B10" s="515"/>
      <c r="C10" s="516"/>
      <c r="D10" s="516"/>
      <c r="E10" s="516"/>
      <c r="F10" s="516"/>
      <c r="G10" s="516"/>
      <c r="H10" s="516"/>
      <c r="I10" s="516"/>
      <c r="J10" s="401"/>
      <c r="K10" s="401"/>
      <c r="L10" s="401"/>
      <c r="N10" s="572"/>
      <c r="O10" s="572"/>
    </row>
    <row r="11" spans="1:15" ht="13.5" thickBot="1" x14ac:dyDescent="0.35">
      <c r="A11" s="401"/>
      <c r="B11" s="521" t="s">
        <v>244</v>
      </c>
      <c r="C11" s="522">
        <v>1</v>
      </c>
      <c r="D11" s="522">
        <v>2</v>
      </c>
      <c r="E11" s="522">
        <v>3</v>
      </c>
      <c r="F11" s="522">
        <v>4</v>
      </c>
      <c r="G11" s="522">
        <v>5</v>
      </c>
      <c r="H11" s="522">
        <v>6</v>
      </c>
      <c r="I11" s="401"/>
      <c r="J11" s="401"/>
      <c r="K11" s="401"/>
      <c r="L11" s="401"/>
      <c r="N11" s="572"/>
      <c r="O11" s="572"/>
    </row>
    <row r="12" spans="1:15" ht="13.5" thickBot="1" x14ac:dyDescent="0.35">
      <c r="A12" s="767" t="s">
        <v>1217</v>
      </c>
      <c r="B12" s="402" t="s">
        <v>245</v>
      </c>
      <c r="C12" s="403">
        <v>445</v>
      </c>
      <c r="D12" s="403">
        <v>475</v>
      </c>
      <c r="E12" s="403">
        <v>505</v>
      </c>
      <c r="F12" s="403">
        <v>525</v>
      </c>
      <c r="G12" s="403">
        <v>528</v>
      </c>
      <c r="H12" s="403">
        <v>535</v>
      </c>
      <c r="I12" s="401"/>
      <c r="J12" s="401"/>
      <c r="K12" s="401"/>
      <c r="L12" s="401"/>
      <c r="N12" s="572"/>
      <c r="O12" s="572"/>
    </row>
    <row r="13" spans="1:15" ht="13.5" thickBot="1" x14ac:dyDescent="0.35">
      <c r="A13" s="861"/>
      <c r="B13" s="521" t="s">
        <v>257</v>
      </c>
      <c r="C13" s="879">
        <f>'Pay Scale L'!D40</f>
        <v>80067</v>
      </c>
      <c r="D13" s="879">
        <f>'Pay Scale L'!D42</f>
        <v>82456</v>
      </c>
      <c r="E13" s="879">
        <f>'Pay Scale L'!D44</f>
        <v>84845</v>
      </c>
      <c r="F13" s="879">
        <f>'Pay Scale L'!D46</f>
        <v>87236</v>
      </c>
      <c r="G13" s="879">
        <f>'Pay Scale L'!D47</f>
        <v>89626</v>
      </c>
      <c r="H13" s="879">
        <f>'Pay Scale L'!D48</f>
        <v>92015</v>
      </c>
      <c r="I13" s="401"/>
      <c r="J13" s="401"/>
      <c r="K13" s="401"/>
      <c r="L13" s="401"/>
      <c r="N13" s="572"/>
      <c r="O13" s="572">
        <v>10</v>
      </c>
    </row>
    <row r="14" spans="1:15" ht="13.5" thickBot="1" x14ac:dyDescent="0.35">
      <c r="A14" s="407"/>
      <c r="B14" s="515"/>
      <c r="C14" s="516"/>
      <c r="D14" s="516"/>
      <c r="E14" s="516"/>
      <c r="F14" s="516"/>
      <c r="G14" s="516"/>
      <c r="H14" s="516"/>
      <c r="I14" s="401"/>
      <c r="J14" s="401"/>
      <c r="K14" s="401"/>
      <c r="L14" s="401"/>
      <c r="N14" s="572"/>
      <c r="O14" s="572"/>
    </row>
    <row r="15" spans="1:15" ht="13.5" thickBot="1" x14ac:dyDescent="0.35">
      <c r="A15" s="401"/>
      <c r="B15" s="521" t="s">
        <v>244</v>
      </c>
      <c r="C15" s="522">
        <v>1</v>
      </c>
      <c r="D15" s="401"/>
      <c r="E15" s="401"/>
      <c r="F15" s="401"/>
      <c r="G15" s="401"/>
      <c r="H15" s="401"/>
      <c r="I15" s="401"/>
      <c r="J15" s="401"/>
      <c r="K15" s="401"/>
      <c r="L15" s="401"/>
      <c r="N15" s="572"/>
      <c r="O15" s="572"/>
    </row>
    <row r="16" spans="1:15" ht="13" x14ac:dyDescent="0.3">
      <c r="A16" s="990" t="s">
        <v>325</v>
      </c>
      <c r="B16" s="402" t="s">
        <v>245</v>
      </c>
      <c r="C16" s="403">
        <v>27</v>
      </c>
      <c r="D16" s="401"/>
      <c r="E16" s="401"/>
      <c r="F16" s="401"/>
      <c r="G16" s="401"/>
      <c r="H16" s="401"/>
      <c r="I16" s="401"/>
      <c r="J16" s="401"/>
      <c r="K16" s="401"/>
      <c r="L16" s="401"/>
      <c r="N16" s="572"/>
      <c r="O16" s="572"/>
    </row>
    <row r="17" spans="1:15" ht="13.5" thickBot="1" x14ac:dyDescent="0.35">
      <c r="A17" s="991" t="s">
        <v>1218</v>
      </c>
      <c r="B17" s="404" t="s">
        <v>257</v>
      </c>
      <c r="C17" s="878">
        <f>'Pay Scale L'!D7</f>
        <v>33372</v>
      </c>
      <c r="D17" s="401"/>
      <c r="E17" s="401"/>
      <c r="F17" s="401"/>
      <c r="G17" s="401"/>
      <c r="H17" s="401"/>
      <c r="I17" s="401"/>
      <c r="J17" s="401"/>
      <c r="K17" s="401"/>
      <c r="L17" s="401"/>
      <c r="N17" s="572">
        <v>37</v>
      </c>
      <c r="O17" s="572"/>
    </row>
    <row r="18" spans="1:15" ht="13.5" thickBot="1" x14ac:dyDescent="0.35">
      <c r="A18" s="515"/>
      <c r="B18" s="515"/>
      <c r="C18" s="516"/>
      <c r="D18" s="401"/>
      <c r="E18" s="401"/>
      <c r="F18" s="401"/>
      <c r="G18" s="401"/>
      <c r="H18" s="401"/>
      <c r="I18" s="401"/>
      <c r="J18" s="401"/>
      <c r="K18" s="401"/>
      <c r="L18" s="401"/>
      <c r="N18" s="572"/>
      <c r="O18" s="572"/>
    </row>
    <row r="19" spans="1:15" ht="13.5" thickBot="1" x14ac:dyDescent="0.35">
      <c r="A19" s="401"/>
      <c r="B19" s="521" t="s">
        <v>244</v>
      </c>
      <c r="C19" s="522">
        <v>1</v>
      </c>
      <c r="D19" s="522">
        <v>2</v>
      </c>
      <c r="E19" s="522">
        <v>3</v>
      </c>
      <c r="F19" s="522">
        <v>4</v>
      </c>
      <c r="G19" s="522">
        <v>5</v>
      </c>
      <c r="H19" s="401"/>
      <c r="I19" s="401"/>
      <c r="J19" s="401"/>
      <c r="K19" s="401"/>
      <c r="L19" s="401"/>
      <c r="N19" s="572"/>
      <c r="O19" s="572"/>
    </row>
    <row r="20" spans="1:15" ht="13.5" thickBot="1" x14ac:dyDescent="0.35">
      <c r="A20" s="883"/>
      <c r="B20" s="766" t="s">
        <v>245</v>
      </c>
      <c r="C20" s="884">
        <v>340</v>
      </c>
      <c r="D20" s="884">
        <v>410</v>
      </c>
      <c r="E20" s="413">
        <v>470</v>
      </c>
      <c r="F20" s="418">
        <v>520</v>
      </c>
      <c r="G20" s="418">
        <v>540</v>
      </c>
      <c r="H20" s="405"/>
      <c r="I20" s="405"/>
      <c r="J20" s="405"/>
      <c r="K20" s="405"/>
      <c r="L20" s="405"/>
      <c r="N20" s="572"/>
      <c r="O20" s="572"/>
    </row>
    <row r="21" spans="1:15" ht="13.5" thickBot="1" x14ac:dyDescent="0.35">
      <c r="A21" s="919" t="s">
        <v>1219</v>
      </c>
      <c r="B21" s="417" t="s">
        <v>257</v>
      </c>
      <c r="C21" s="885">
        <f>'Pay Scale L'!D34</f>
        <v>66634</v>
      </c>
      <c r="D21" s="885">
        <f>'Pay Scale L'!D37</f>
        <v>71401</v>
      </c>
      <c r="E21" s="886">
        <f>'Pay Scale L'!D41</f>
        <v>76171</v>
      </c>
      <c r="F21" s="807">
        <f>'Pay Scale L'!D45</f>
        <v>80939</v>
      </c>
      <c r="G21" s="807">
        <f>'Pay Scale L'!D49</f>
        <v>86376</v>
      </c>
      <c r="H21" s="405" t="s">
        <v>1406</v>
      </c>
      <c r="I21" s="405"/>
      <c r="J21" s="405"/>
      <c r="K21" s="405"/>
      <c r="L21" s="405"/>
      <c r="N21" s="572"/>
      <c r="O21" s="572">
        <v>10</v>
      </c>
    </row>
    <row r="22" spans="1:15" ht="13.5" thickBot="1" x14ac:dyDescent="0.35">
      <c r="A22" s="515"/>
      <c r="B22" s="517"/>
      <c r="C22" s="518"/>
      <c r="D22" s="518"/>
      <c r="E22" s="515"/>
      <c r="F22" s="515"/>
      <c r="G22" s="515"/>
      <c r="H22" s="405"/>
      <c r="I22" s="405"/>
      <c r="J22" s="405"/>
      <c r="K22" s="405"/>
      <c r="L22" s="405"/>
      <c r="N22" s="572"/>
      <c r="O22" s="572"/>
    </row>
    <row r="23" spans="1:15" ht="13.5" thickBot="1" x14ac:dyDescent="0.35">
      <c r="A23" s="414"/>
      <c r="B23" s="521" t="s">
        <v>244</v>
      </c>
      <c r="C23" s="522">
        <v>1</v>
      </c>
      <c r="D23" s="522">
        <v>2</v>
      </c>
      <c r="E23" s="522">
        <v>3</v>
      </c>
      <c r="F23" s="522">
        <v>4</v>
      </c>
      <c r="G23" s="522">
        <v>5</v>
      </c>
      <c r="H23" s="522">
        <v>6</v>
      </c>
      <c r="I23" s="522">
        <v>7</v>
      </c>
      <c r="J23" s="523">
        <v>8</v>
      </c>
      <c r="K23" s="406"/>
      <c r="L23" s="406"/>
      <c r="N23" s="572"/>
      <c r="O23" s="572"/>
    </row>
    <row r="24" spans="1:15" ht="13" x14ac:dyDescent="0.3">
      <c r="A24" s="409"/>
      <c r="B24" s="411" t="s">
        <v>245</v>
      </c>
      <c r="C24" s="413">
        <v>550</v>
      </c>
      <c r="D24" s="413">
        <v>560</v>
      </c>
      <c r="E24" s="413">
        <v>570</v>
      </c>
      <c r="F24" s="413">
        <v>580</v>
      </c>
      <c r="G24" s="413">
        <v>590</v>
      </c>
      <c r="H24" s="413">
        <v>600</v>
      </c>
      <c r="I24" s="413">
        <v>610</v>
      </c>
      <c r="J24" s="413">
        <v>620</v>
      </c>
      <c r="K24" s="405"/>
      <c r="L24" s="405"/>
      <c r="N24" s="572"/>
      <c r="O24" s="572"/>
    </row>
    <row r="25" spans="1:15" ht="13.5" thickBot="1" x14ac:dyDescent="0.35">
      <c r="A25" s="920" t="s">
        <v>1220</v>
      </c>
      <c r="B25" s="412" t="s">
        <v>257</v>
      </c>
      <c r="C25" s="410">
        <f>'Pay Scale L'!D50</f>
        <v>89710</v>
      </c>
      <c r="D25" s="410">
        <f>'Pay Scale L'!D51</f>
        <v>93044</v>
      </c>
      <c r="E25" s="410">
        <f>'Pay Scale L'!D52</f>
        <v>96378</v>
      </c>
      <c r="F25" s="410">
        <f>'Pay Scale L'!D53</f>
        <v>99712</v>
      </c>
      <c r="G25" s="410">
        <f>'Pay Scale L'!D54</f>
        <v>103046</v>
      </c>
      <c r="H25" s="410">
        <f>'Pay Scale L'!D55</f>
        <v>106380</v>
      </c>
      <c r="I25" s="410">
        <f>'Pay Scale L'!D56</f>
        <v>109714</v>
      </c>
      <c r="J25" s="410">
        <f>'Pay Scale L'!D57</f>
        <v>113048</v>
      </c>
      <c r="K25" s="405" t="s">
        <v>1406</v>
      </c>
      <c r="L25" s="405"/>
      <c r="N25" s="572"/>
      <c r="O25" s="572">
        <v>10</v>
      </c>
    </row>
    <row r="26" spans="1:15" ht="13.5" thickBot="1" x14ac:dyDescent="0.35">
      <c r="A26" s="515"/>
      <c r="B26" s="517"/>
      <c r="C26" s="515"/>
      <c r="D26" s="515"/>
      <c r="E26" s="515"/>
      <c r="F26" s="515"/>
      <c r="G26" s="515"/>
      <c r="H26" s="515"/>
      <c r="I26" s="515"/>
      <c r="J26" s="515"/>
      <c r="K26" s="405"/>
      <c r="L26" s="405"/>
      <c r="N26" s="572"/>
      <c r="O26" s="572"/>
    </row>
    <row r="27" spans="1:15" ht="13.5" thickBot="1" x14ac:dyDescent="0.35">
      <c r="A27" s="401"/>
      <c r="B27" s="521" t="s">
        <v>244</v>
      </c>
      <c r="C27" s="522">
        <v>1</v>
      </c>
      <c r="D27" s="522">
        <v>2</v>
      </c>
      <c r="E27" s="522">
        <v>3</v>
      </c>
      <c r="F27" s="522">
        <v>4</v>
      </c>
      <c r="G27" s="522">
        <v>5</v>
      </c>
      <c r="H27" s="522">
        <v>6</v>
      </c>
      <c r="I27" s="522">
        <v>7</v>
      </c>
      <c r="J27" s="401"/>
      <c r="K27" s="401"/>
      <c r="L27" s="401"/>
      <c r="N27" s="572"/>
      <c r="O27" s="572"/>
    </row>
    <row r="28" spans="1:15" ht="13.5" thickBot="1" x14ac:dyDescent="0.35">
      <c r="A28" s="883"/>
      <c r="B28" s="766" t="s">
        <v>245</v>
      </c>
      <c r="C28" s="418">
        <v>12</v>
      </c>
      <c r="D28" s="418">
        <v>22</v>
      </c>
      <c r="E28" s="418">
        <v>70</v>
      </c>
      <c r="F28" s="418">
        <v>100</v>
      </c>
      <c r="G28" s="413">
        <v>130</v>
      </c>
      <c r="H28" s="418">
        <v>150</v>
      </c>
      <c r="I28" s="418">
        <v>152</v>
      </c>
      <c r="J28" s="405"/>
      <c r="K28" s="405"/>
      <c r="L28" s="405"/>
      <c r="N28" s="572"/>
      <c r="O28" s="572"/>
    </row>
    <row r="29" spans="1:15" ht="13.5" thickBot="1" x14ac:dyDescent="0.35">
      <c r="A29" s="919" t="s">
        <v>1257</v>
      </c>
      <c r="B29" s="417" t="s">
        <v>257</v>
      </c>
      <c r="C29" s="789">
        <f>'Pay Scale L'!D4</f>
        <v>31864</v>
      </c>
      <c r="D29" s="789">
        <f>'Pay Scale L'!D6</f>
        <v>33948</v>
      </c>
      <c r="E29" s="789">
        <f>'Pay Scale L'!D12</f>
        <v>36031</v>
      </c>
      <c r="F29" s="789">
        <f>'Pay Scale L'!D14</f>
        <v>38115</v>
      </c>
      <c r="G29" s="888">
        <f>'Pay Scale L'!D16</f>
        <v>40198</v>
      </c>
      <c r="H29" s="789">
        <f>'Pay Scale L'!D20</f>
        <v>42283</v>
      </c>
      <c r="I29" s="789">
        <f>'Pay Scale L'!D21</f>
        <v>44366</v>
      </c>
      <c r="J29" s="405"/>
      <c r="K29" s="405"/>
      <c r="L29" s="405"/>
      <c r="N29" s="572">
        <v>40</v>
      </c>
      <c r="O29" s="572"/>
    </row>
    <row r="30" spans="1:15" ht="13.5" thickBot="1" x14ac:dyDescent="0.35">
      <c r="A30" s="515"/>
      <c r="B30" s="517"/>
      <c r="C30" s="518"/>
      <c r="D30" s="518"/>
      <c r="E30" s="518"/>
      <c r="F30" s="518"/>
      <c r="G30" s="518"/>
      <c r="H30" s="518"/>
      <c r="I30" s="518"/>
      <c r="J30" s="405"/>
      <c r="K30" s="405"/>
      <c r="L30" s="405"/>
      <c r="N30" s="572"/>
      <c r="O30" s="572"/>
    </row>
    <row r="31" spans="1:15" ht="13.5" thickBot="1" x14ac:dyDescent="0.35">
      <c r="A31" s="405"/>
      <c r="B31" s="521" t="s">
        <v>244</v>
      </c>
      <c r="C31" s="522">
        <v>1</v>
      </c>
      <c r="D31" s="408"/>
      <c r="E31" s="408"/>
      <c r="F31" s="408"/>
      <c r="G31" s="408"/>
      <c r="H31" s="408"/>
      <c r="I31" s="408"/>
      <c r="J31" s="406"/>
      <c r="K31" s="406"/>
      <c r="L31" s="406"/>
      <c r="N31" s="572"/>
      <c r="O31" s="572"/>
    </row>
    <row r="32" spans="1:15" ht="13.5" thickBot="1" x14ac:dyDescent="0.35">
      <c r="A32" s="883"/>
      <c r="B32" s="416" t="s">
        <v>245</v>
      </c>
      <c r="C32" s="418">
        <v>50</v>
      </c>
      <c r="D32" s="405"/>
      <c r="E32" s="405"/>
      <c r="F32" s="405"/>
      <c r="G32" s="405"/>
      <c r="H32" s="405"/>
      <c r="I32" s="405"/>
      <c r="J32" s="405"/>
      <c r="K32" s="405"/>
      <c r="L32" s="405"/>
      <c r="N32" s="572"/>
      <c r="O32" s="572"/>
    </row>
    <row r="33" spans="1:15" ht="13.5" thickBot="1" x14ac:dyDescent="0.35">
      <c r="A33" s="919" t="s">
        <v>1258</v>
      </c>
      <c r="B33" s="887" t="s">
        <v>257</v>
      </c>
      <c r="C33" s="889">
        <f>'Pay Scale L'!D10</f>
        <v>38105.96</v>
      </c>
      <c r="D33" s="405"/>
      <c r="E33" s="405"/>
      <c r="F33" s="405"/>
      <c r="G33" s="405"/>
      <c r="H33" s="405"/>
      <c r="I33" s="405"/>
      <c r="J33" s="405"/>
      <c r="K33" s="405"/>
      <c r="L33" s="405"/>
      <c r="N33" s="572">
        <v>40</v>
      </c>
      <c r="O33" s="572"/>
    </row>
    <row r="34" spans="1:15" ht="13.5" thickBot="1" x14ac:dyDescent="0.35">
      <c r="A34" s="515"/>
      <c r="B34" s="517"/>
      <c r="C34" s="519"/>
      <c r="D34" s="405"/>
      <c r="E34" s="405"/>
      <c r="F34" s="405"/>
      <c r="G34" s="405"/>
      <c r="H34" s="405"/>
      <c r="I34" s="405"/>
      <c r="J34" s="405"/>
      <c r="K34" s="405"/>
      <c r="L34" s="405"/>
      <c r="N34" s="572"/>
      <c r="O34" s="572"/>
    </row>
    <row r="35" spans="1:15" ht="13.5" thickBot="1" x14ac:dyDescent="0.35">
      <c r="A35" s="405"/>
      <c r="B35" s="521" t="s">
        <v>244</v>
      </c>
      <c r="C35" s="522">
        <v>1</v>
      </c>
      <c r="D35" s="522">
        <v>2</v>
      </c>
      <c r="E35" s="522">
        <v>3</v>
      </c>
      <c r="F35" s="522">
        <v>4</v>
      </c>
      <c r="G35" s="522">
        <v>5</v>
      </c>
      <c r="H35" s="522">
        <v>6</v>
      </c>
      <c r="I35" s="522">
        <v>7</v>
      </c>
      <c r="J35" s="523">
        <v>8</v>
      </c>
      <c r="K35" s="523">
        <v>9</v>
      </c>
      <c r="L35" s="523">
        <v>10</v>
      </c>
      <c r="N35" s="572"/>
      <c r="O35" s="572"/>
    </row>
    <row r="36" spans="1:15" ht="13.5" thickBot="1" x14ac:dyDescent="0.35">
      <c r="A36" s="883"/>
      <c r="B36" s="416" t="s">
        <v>245</v>
      </c>
      <c r="C36" s="418">
        <v>30</v>
      </c>
      <c r="D36" s="418">
        <v>60</v>
      </c>
      <c r="E36" s="418">
        <v>90</v>
      </c>
      <c r="F36" s="418">
        <v>110</v>
      </c>
      <c r="G36" s="418">
        <v>140</v>
      </c>
      <c r="H36" s="413">
        <v>160</v>
      </c>
      <c r="I36" s="413">
        <v>190</v>
      </c>
      <c r="J36" s="413">
        <v>210</v>
      </c>
      <c r="K36" s="413">
        <v>220</v>
      </c>
      <c r="L36" s="413">
        <v>235</v>
      </c>
      <c r="N36" s="572"/>
      <c r="O36" s="572"/>
    </row>
    <row r="37" spans="1:15" ht="13.5" thickBot="1" x14ac:dyDescent="0.35">
      <c r="A37" s="919" t="s">
        <v>1221</v>
      </c>
      <c r="B37" s="887" t="s">
        <v>257</v>
      </c>
      <c r="C37" s="807">
        <f>'Pay Scale L'!D8</f>
        <v>35350</v>
      </c>
      <c r="D37" s="807">
        <f>'Pay Scale L'!D11</f>
        <v>37101</v>
      </c>
      <c r="E37" s="890">
        <f>'Pay Scale L'!D13</f>
        <v>38851</v>
      </c>
      <c r="F37" s="890">
        <f>'Pay Scale L'!D15</f>
        <v>40603</v>
      </c>
      <c r="G37" s="807">
        <f>'Pay Scale L'!D17</f>
        <v>42712</v>
      </c>
      <c r="H37" s="886">
        <f>'Pay Scale L'!D22</f>
        <v>44826</v>
      </c>
      <c r="I37" s="886">
        <f>'Pay Scale L'!D23</f>
        <v>46938</v>
      </c>
      <c r="J37" s="891">
        <f>'Pay Scale L'!D25</f>
        <v>49051</v>
      </c>
      <c r="K37" s="886">
        <f>'Pay Scale L'!D26</f>
        <v>51162</v>
      </c>
      <c r="L37" s="886">
        <f>'Pay Scale L'!D27</f>
        <v>53276</v>
      </c>
      <c r="N37" s="572">
        <v>40</v>
      </c>
      <c r="O37" s="572"/>
    </row>
    <row r="38" spans="1:15" ht="13.5" thickBot="1" x14ac:dyDescent="0.35">
      <c r="A38" s="515"/>
      <c r="B38" s="517"/>
      <c r="C38" s="515"/>
      <c r="D38" s="515"/>
      <c r="E38" s="515"/>
      <c r="F38" s="515"/>
      <c r="G38" s="515"/>
      <c r="H38" s="515"/>
      <c r="I38" s="515"/>
      <c r="J38" s="515"/>
      <c r="K38" s="515"/>
      <c r="L38" s="515"/>
      <c r="N38" s="572"/>
      <c r="O38" s="572"/>
    </row>
    <row r="39" spans="1:15" ht="13.5" thickBot="1" x14ac:dyDescent="0.35">
      <c r="A39" s="405"/>
      <c r="B39" s="521" t="s">
        <v>244</v>
      </c>
      <c r="C39" s="522">
        <v>1</v>
      </c>
      <c r="D39" s="408"/>
      <c r="E39" s="408"/>
      <c r="F39" s="408"/>
      <c r="G39" s="408"/>
      <c r="H39" s="408"/>
      <c r="I39" s="408"/>
      <c r="J39" s="408"/>
      <c r="K39" s="408"/>
      <c r="L39" s="406"/>
      <c r="N39" s="572"/>
      <c r="O39" s="572"/>
    </row>
    <row r="40" spans="1:15" ht="13" x14ac:dyDescent="0.3">
      <c r="A40" s="883"/>
      <c r="B40" s="411" t="s">
        <v>245</v>
      </c>
      <c r="C40" s="413">
        <v>147</v>
      </c>
      <c r="D40" s="405"/>
      <c r="E40" s="405"/>
      <c r="F40" s="405"/>
      <c r="G40" s="405"/>
      <c r="H40" s="405"/>
      <c r="I40" s="405"/>
      <c r="J40" s="405"/>
      <c r="K40" s="405"/>
      <c r="L40" s="405"/>
      <c r="N40" s="572"/>
      <c r="O40" s="572"/>
    </row>
    <row r="41" spans="1:15" ht="13.5" thickBot="1" x14ac:dyDescent="0.35">
      <c r="A41" s="919" t="s">
        <v>1222</v>
      </c>
      <c r="B41" s="412" t="s">
        <v>257</v>
      </c>
      <c r="C41" s="892">
        <f>'Pay Scale L'!D19</f>
        <v>43758.239999999998</v>
      </c>
      <c r="D41" s="405"/>
      <c r="E41" s="405"/>
      <c r="F41" s="405"/>
      <c r="G41" s="405"/>
      <c r="H41" s="405"/>
      <c r="I41" s="405"/>
      <c r="J41" s="405"/>
      <c r="K41" s="405"/>
      <c r="L41" s="405"/>
      <c r="N41" s="572">
        <v>40</v>
      </c>
      <c r="O41" s="572"/>
    </row>
    <row r="42" spans="1:15" ht="13.5" thickBot="1" x14ac:dyDescent="0.35">
      <c r="A42" s="515"/>
      <c r="B42" s="517"/>
      <c r="C42" s="519"/>
      <c r="D42" s="405"/>
      <c r="E42" s="405"/>
      <c r="F42" s="405"/>
      <c r="G42" s="405"/>
      <c r="H42" s="405"/>
      <c r="I42" s="405"/>
      <c r="J42" s="405"/>
      <c r="K42" s="405"/>
      <c r="L42" s="405"/>
      <c r="N42" s="572"/>
      <c r="O42" s="572"/>
    </row>
    <row r="43" spans="1:15" ht="13.5" thickBot="1" x14ac:dyDescent="0.35">
      <c r="A43" s="414"/>
      <c r="B43" s="521" t="s">
        <v>244</v>
      </c>
      <c r="C43" s="522">
        <v>1</v>
      </c>
      <c r="D43" s="522">
        <v>2</v>
      </c>
      <c r="E43" s="522">
        <v>3</v>
      </c>
      <c r="F43" s="522">
        <v>4</v>
      </c>
      <c r="G43" s="522">
        <v>5</v>
      </c>
      <c r="H43" s="522">
        <v>6</v>
      </c>
      <c r="I43" s="522">
        <v>7</v>
      </c>
      <c r="J43" s="406"/>
      <c r="K43" s="406"/>
      <c r="L43" s="406"/>
      <c r="N43" s="572"/>
      <c r="O43" s="572"/>
    </row>
    <row r="44" spans="1:15" ht="13" x14ac:dyDescent="0.3">
      <c r="A44" s="415"/>
      <c r="B44" s="416" t="s">
        <v>245</v>
      </c>
      <c r="C44" s="418">
        <v>12</v>
      </c>
      <c r="D44" s="418">
        <v>22</v>
      </c>
      <c r="E44" s="418">
        <v>70</v>
      </c>
      <c r="F44" s="418">
        <v>100</v>
      </c>
      <c r="G44" s="418">
        <v>130</v>
      </c>
      <c r="H44" s="418">
        <v>150</v>
      </c>
      <c r="I44" s="418">
        <v>152</v>
      </c>
      <c r="J44" s="405"/>
      <c r="K44" s="405"/>
      <c r="L44" s="405"/>
      <c r="N44" s="572"/>
      <c r="O44" s="572"/>
    </row>
    <row r="45" spans="1:15" ht="13.5" thickBot="1" x14ac:dyDescent="0.35">
      <c r="A45" s="435" t="s">
        <v>1259</v>
      </c>
      <c r="B45" s="417" t="s">
        <v>257</v>
      </c>
      <c r="C45" s="404">
        <f t="shared" ref="C45:I45" si="0">C29</f>
        <v>31864</v>
      </c>
      <c r="D45" s="404">
        <f t="shared" si="0"/>
        <v>33948</v>
      </c>
      <c r="E45" s="404">
        <f t="shared" si="0"/>
        <v>36031</v>
      </c>
      <c r="F45" s="404">
        <f t="shared" si="0"/>
        <v>38115</v>
      </c>
      <c r="G45" s="404">
        <f t="shared" si="0"/>
        <v>40198</v>
      </c>
      <c r="H45" s="404">
        <f t="shared" si="0"/>
        <v>42283</v>
      </c>
      <c r="I45" s="404">
        <f t="shared" si="0"/>
        <v>44366</v>
      </c>
      <c r="J45" s="405"/>
      <c r="K45" s="405"/>
      <c r="L45" s="405"/>
      <c r="N45" s="572">
        <v>40</v>
      </c>
      <c r="O45" s="572"/>
    </row>
    <row r="46" spans="1:15" ht="13.5" thickBot="1" x14ac:dyDescent="0.35">
      <c r="A46" s="515"/>
      <c r="B46" s="517"/>
      <c r="C46" s="515"/>
      <c r="D46" s="515"/>
      <c r="E46" s="515"/>
      <c r="F46" s="515"/>
      <c r="G46" s="515"/>
      <c r="H46" s="515"/>
      <c r="I46" s="515"/>
      <c r="J46" s="405"/>
      <c r="K46" s="405"/>
      <c r="L46" s="405"/>
      <c r="N46" s="572"/>
      <c r="O46" s="572"/>
    </row>
    <row r="47" spans="1:15" ht="13.5" thickBot="1" x14ac:dyDescent="0.35">
      <c r="A47" s="405"/>
      <c r="B47" s="521" t="s">
        <v>244</v>
      </c>
      <c r="C47" s="522">
        <v>1</v>
      </c>
      <c r="D47" s="522">
        <v>2</v>
      </c>
      <c r="E47" s="522">
        <v>3</v>
      </c>
      <c r="F47" s="522">
        <v>4</v>
      </c>
      <c r="G47" s="522">
        <v>5</v>
      </c>
      <c r="H47" s="522">
        <v>6</v>
      </c>
      <c r="I47" s="522">
        <v>7</v>
      </c>
      <c r="J47" s="523">
        <v>8</v>
      </c>
      <c r="K47" s="523">
        <v>9</v>
      </c>
      <c r="L47" s="523">
        <v>10</v>
      </c>
      <c r="N47" s="572"/>
      <c r="O47" s="572"/>
    </row>
    <row r="48" spans="1:15" ht="13" x14ac:dyDescent="0.3">
      <c r="A48" s="415"/>
      <c r="B48" s="416" t="s">
        <v>245</v>
      </c>
      <c r="C48" s="418">
        <v>30</v>
      </c>
      <c r="D48" s="418">
        <v>60</v>
      </c>
      <c r="E48" s="418">
        <v>90</v>
      </c>
      <c r="F48" s="418">
        <v>110</v>
      </c>
      <c r="G48" s="418">
        <v>140</v>
      </c>
      <c r="H48" s="418">
        <v>160</v>
      </c>
      <c r="I48" s="418">
        <v>190</v>
      </c>
      <c r="J48" s="418">
        <v>210</v>
      </c>
      <c r="K48" s="418">
        <v>220</v>
      </c>
      <c r="L48" s="418">
        <v>235</v>
      </c>
      <c r="N48" s="572"/>
      <c r="O48" s="572"/>
    </row>
    <row r="49" spans="1:15" ht="13.5" thickBot="1" x14ac:dyDescent="0.35">
      <c r="A49" s="435" t="s">
        <v>1223</v>
      </c>
      <c r="B49" s="417" t="s">
        <v>257</v>
      </c>
      <c r="C49" s="404">
        <f t="shared" ref="C49:L49" si="1">C37</f>
        <v>35350</v>
      </c>
      <c r="D49" s="404">
        <f t="shared" si="1"/>
        <v>37101</v>
      </c>
      <c r="E49" s="404">
        <f t="shared" si="1"/>
        <v>38851</v>
      </c>
      <c r="F49" s="404">
        <f t="shared" si="1"/>
        <v>40603</v>
      </c>
      <c r="G49" s="404">
        <f t="shared" si="1"/>
        <v>42712</v>
      </c>
      <c r="H49" s="404">
        <f t="shared" si="1"/>
        <v>44826</v>
      </c>
      <c r="I49" s="404">
        <f t="shared" si="1"/>
        <v>46938</v>
      </c>
      <c r="J49" s="404">
        <f t="shared" si="1"/>
        <v>49051</v>
      </c>
      <c r="K49" s="404">
        <f t="shared" si="1"/>
        <v>51162</v>
      </c>
      <c r="L49" s="404">
        <f t="shared" si="1"/>
        <v>53276</v>
      </c>
      <c r="N49" s="572">
        <v>40</v>
      </c>
      <c r="O49" s="572"/>
    </row>
    <row r="50" spans="1:15" ht="13.5" thickBot="1" x14ac:dyDescent="0.35">
      <c r="A50" s="407"/>
      <c r="B50" s="407"/>
      <c r="C50" s="408"/>
      <c r="D50" s="408"/>
      <c r="E50" s="408"/>
      <c r="F50" s="408"/>
      <c r="G50" s="408"/>
      <c r="H50" s="408"/>
      <c r="I50" s="408"/>
      <c r="J50" s="408"/>
      <c r="K50" s="408"/>
      <c r="L50" s="407"/>
      <c r="N50" s="572"/>
      <c r="O50" s="572"/>
    </row>
    <row r="51" spans="1:15" ht="13.5" thickBot="1" x14ac:dyDescent="0.35">
      <c r="A51" s="407"/>
      <c r="B51" s="521" t="s">
        <v>244</v>
      </c>
      <c r="C51" s="522">
        <v>1</v>
      </c>
      <c r="D51" s="407"/>
      <c r="E51" s="407"/>
      <c r="F51" s="407"/>
      <c r="G51" s="407"/>
      <c r="H51" s="407"/>
      <c r="I51" s="407"/>
      <c r="J51" s="407"/>
      <c r="K51" s="407"/>
      <c r="L51" s="407"/>
      <c r="N51" s="572"/>
      <c r="O51" s="572"/>
    </row>
    <row r="52" spans="1:15" ht="13" x14ac:dyDescent="0.3">
      <c r="A52" s="419" t="s">
        <v>22</v>
      </c>
      <c r="B52" s="416" t="s">
        <v>245</v>
      </c>
      <c r="C52" s="418">
        <v>260</v>
      </c>
      <c r="D52" s="405"/>
      <c r="E52" s="405"/>
      <c r="F52" s="405"/>
      <c r="G52" s="405"/>
      <c r="H52" s="405"/>
      <c r="I52" s="405"/>
      <c r="J52" s="405"/>
      <c r="K52" s="405"/>
      <c r="L52" s="405"/>
      <c r="N52" s="572"/>
      <c r="O52" s="572"/>
    </row>
    <row r="53" spans="1:15" ht="13.5" thickBot="1" x14ac:dyDescent="0.35">
      <c r="A53" s="435" t="s">
        <v>1224</v>
      </c>
      <c r="B53" s="417" t="s">
        <v>257</v>
      </c>
      <c r="C53" s="404">
        <v>46631.31</v>
      </c>
      <c r="D53" s="405" t="s">
        <v>1406</v>
      </c>
      <c r="E53" s="405"/>
      <c r="F53" s="405"/>
      <c r="G53" s="405"/>
      <c r="H53" s="405"/>
      <c r="I53" s="405"/>
      <c r="J53" s="405"/>
      <c r="K53" s="405"/>
      <c r="L53" s="405"/>
      <c r="N53" s="572">
        <v>33</v>
      </c>
      <c r="O53" s="572"/>
    </row>
    <row r="54" spans="1:15" ht="13.5" thickBot="1" x14ac:dyDescent="0.35">
      <c r="A54" s="515"/>
      <c r="B54" s="517"/>
      <c r="C54" s="515"/>
      <c r="D54" s="405"/>
      <c r="E54" s="405"/>
      <c r="F54" s="405"/>
      <c r="G54" s="405"/>
      <c r="H54" s="405"/>
      <c r="I54" s="405"/>
      <c r="J54" s="405"/>
      <c r="K54" s="405"/>
      <c r="L54" s="405"/>
      <c r="N54" s="572"/>
      <c r="O54" s="572"/>
    </row>
    <row r="55" spans="1:15" ht="13.5" thickBot="1" x14ac:dyDescent="0.35">
      <c r="A55" s="405"/>
      <c r="B55" s="521" t="s">
        <v>244</v>
      </c>
      <c r="C55" s="522">
        <v>1</v>
      </c>
      <c r="D55" s="406"/>
      <c r="E55" s="406"/>
      <c r="F55" s="406"/>
      <c r="G55" s="406"/>
      <c r="H55" s="406"/>
      <c r="I55" s="406"/>
      <c r="J55" s="406"/>
      <c r="K55" s="406"/>
      <c r="L55" s="406"/>
      <c r="N55" s="572"/>
      <c r="O55" s="572"/>
    </row>
    <row r="56" spans="1:15" ht="13" x14ac:dyDescent="0.3">
      <c r="A56" s="419" t="s">
        <v>22</v>
      </c>
      <c r="B56" s="416" t="s">
        <v>245</v>
      </c>
      <c r="C56" s="418">
        <v>350</v>
      </c>
      <c r="D56" s="405"/>
      <c r="E56" s="405"/>
      <c r="F56" s="405"/>
      <c r="G56" s="405"/>
      <c r="H56" s="405"/>
      <c r="I56" s="405"/>
      <c r="J56" s="405"/>
      <c r="K56" s="405"/>
      <c r="L56" s="405"/>
      <c r="N56" s="572"/>
      <c r="O56" s="572"/>
    </row>
    <row r="57" spans="1:15" ht="13.5" thickBot="1" x14ac:dyDescent="0.35">
      <c r="A57" s="435" t="s">
        <v>1225</v>
      </c>
      <c r="B57" s="417" t="s">
        <v>257</v>
      </c>
      <c r="C57" s="404">
        <v>61859.61</v>
      </c>
      <c r="D57" s="405" t="s">
        <v>1406</v>
      </c>
      <c r="E57" s="405"/>
      <c r="F57" s="405"/>
      <c r="G57" s="405"/>
      <c r="H57" s="405"/>
      <c r="I57" s="405"/>
      <c r="J57" s="405"/>
      <c r="K57" s="405"/>
      <c r="L57" s="405"/>
      <c r="N57" s="572">
        <v>33</v>
      </c>
      <c r="O57" s="572"/>
    </row>
    <row r="58" spans="1:15" ht="13.5" thickBot="1" x14ac:dyDescent="0.35">
      <c r="A58" s="515"/>
      <c r="B58" s="517"/>
      <c r="C58" s="515"/>
      <c r="D58" s="405"/>
      <c r="E58" s="405"/>
      <c r="F58" s="405"/>
      <c r="G58" s="405"/>
      <c r="H58" s="405"/>
      <c r="I58" s="405"/>
      <c r="J58" s="405"/>
      <c r="K58" s="405"/>
      <c r="L58" s="405"/>
      <c r="N58" s="572"/>
      <c r="O58" s="572"/>
    </row>
    <row r="59" spans="1:15" ht="13.5" thickBot="1" x14ac:dyDescent="0.35">
      <c r="A59" s="405"/>
      <c r="B59" s="521" t="s">
        <v>244</v>
      </c>
      <c r="C59" s="522">
        <v>1</v>
      </c>
      <c r="D59" s="406"/>
      <c r="E59" s="406"/>
      <c r="F59" s="406"/>
      <c r="G59" s="406"/>
      <c r="H59" s="406"/>
      <c r="I59" s="406"/>
      <c r="J59" s="406"/>
      <c r="K59" s="406"/>
      <c r="L59" s="406"/>
      <c r="N59" s="572"/>
      <c r="O59" s="572"/>
    </row>
    <row r="60" spans="1:15" ht="13" x14ac:dyDescent="0.3">
      <c r="A60" s="419" t="s">
        <v>22</v>
      </c>
      <c r="B60" s="416" t="s">
        <v>245</v>
      </c>
      <c r="C60" s="418">
        <v>530</v>
      </c>
      <c r="D60" s="405"/>
      <c r="E60" s="405"/>
      <c r="F60" s="405"/>
      <c r="G60" s="405"/>
      <c r="H60" s="405"/>
      <c r="I60" s="405"/>
      <c r="J60" s="405"/>
      <c r="K60" s="405"/>
      <c r="L60" s="405"/>
      <c r="N60" s="572"/>
      <c r="O60" s="572"/>
    </row>
    <row r="61" spans="1:15" ht="13.5" thickBot="1" x14ac:dyDescent="0.35">
      <c r="A61" s="435" t="s">
        <v>1226</v>
      </c>
      <c r="B61" s="417" t="s">
        <v>257</v>
      </c>
      <c r="C61" s="420">
        <v>77087.92</v>
      </c>
      <c r="D61" s="405" t="s">
        <v>1406</v>
      </c>
      <c r="E61" s="405"/>
      <c r="F61" s="405"/>
      <c r="G61" s="405"/>
      <c r="H61" s="405"/>
      <c r="I61" s="405"/>
      <c r="J61" s="405"/>
      <c r="K61" s="405"/>
      <c r="L61" s="405"/>
      <c r="N61" s="572">
        <v>33</v>
      </c>
      <c r="O61" s="572"/>
    </row>
    <row r="62" spans="1:15" ht="13.5" thickBot="1" x14ac:dyDescent="0.35">
      <c r="A62" s="515"/>
      <c r="B62" s="517"/>
      <c r="C62" s="519"/>
      <c r="D62" s="405"/>
      <c r="E62" s="405"/>
      <c r="F62" s="405"/>
      <c r="G62" s="405"/>
      <c r="H62" s="405"/>
      <c r="I62" s="405"/>
      <c r="J62" s="405"/>
      <c r="K62" s="405"/>
      <c r="L62" s="405"/>
      <c r="N62" s="572"/>
      <c r="O62" s="572"/>
    </row>
    <row r="63" spans="1:15" ht="13.5" thickBot="1" x14ac:dyDescent="0.35">
      <c r="A63" s="405"/>
      <c r="B63" s="521" t="s">
        <v>244</v>
      </c>
      <c r="C63" s="522">
        <v>1</v>
      </c>
      <c r="D63" s="522">
        <v>2</v>
      </c>
      <c r="E63" s="522">
        <v>3</v>
      </c>
      <c r="F63" s="522">
        <v>4</v>
      </c>
      <c r="G63" s="522">
        <v>5</v>
      </c>
      <c r="H63" s="522">
        <v>6</v>
      </c>
      <c r="I63" s="522">
        <v>7</v>
      </c>
      <c r="J63" s="523">
        <v>8</v>
      </c>
      <c r="K63" s="406"/>
      <c r="L63" s="406"/>
      <c r="N63" s="572"/>
      <c r="O63" s="572"/>
    </row>
    <row r="64" spans="1:15" ht="13" x14ac:dyDescent="0.3">
      <c r="A64" s="419" t="s">
        <v>22</v>
      </c>
      <c r="B64" s="416" t="s">
        <v>245</v>
      </c>
      <c r="C64" s="418">
        <v>80</v>
      </c>
      <c r="D64" s="418">
        <v>120</v>
      </c>
      <c r="E64" s="418">
        <v>170</v>
      </c>
      <c r="F64" s="418">
        <v>200</v>
      </c>
      <c r="G64" s="418">
        <v>230</v>
      </c>
      <c r="H64" s="418">
        <v>250</v>
      </c>
      <c r="I64" s="418">
        <v>290</v>
      </c>
      <c r="J64" s="418">
        <v>310</v>
      </c>
      <c r="K64" s="405"/>
      <c r="L64" s="405"/>
      <c r="N64" s="572"/>
      <c r="O64" s="572"/>
    </row>
    <row r="65" spans="1:15" ht="13.5" thickBot="1" x14ac:dyDescent="0.35">
      <c r="A65" s="435" t="s">
        <v>1227</v>
      </c>
      <c r="B65" s="417" t="s">
        <v>257</v>
      </c>
      <c r="C65" s="404">
        <v>33041</v>
      </c>
      <c r="D65" s="404">
        <v>35714</v>
      </c>
      <c r="E65" s="404">
        <v>38387</v>
      </c>
      <c r="F65" s="404">
        <v>41061</v>
      </c>
      <c r="G65" s="404">
        <v>43734</v>
      </c>
      <c r="H65" s="404">
        <v>46407</v>
      </c>
      <c r="I65" s="404">
        <v>49080</v>
      </c>
      <c r="J65" s="404">
        <v>51754</v>
      </c>
      <c r="K65" s="405" t="s">
        <v>1406</v>
      </c>
      <c r="L65" s="405"/>
      <c r="N65" s="572">
        <v>37</v>
      </c>
      <c r="O65" s="572"/>
    </row>
    <row r="66" spans="1:15" ht="13.5" thickBot="1" x14ac:dyDescent="0.35">
      <c r="A66" s="515"/>
      <c r="B66" s="517"/>
      <c r="C66" s="515"/>
      <c r="D66" s="515"/>
      <c r="E66" s="515"/>
      <c r="F66" s="515"/>
      <c r="G66" s="515"/>
      <c r="H66" s="515"/>
      <c r="I66" s="515"/>
      <c r="J66" s="515"/>
      <c r="K66" s="405"/>
      <c r="L66" s="405"/>
      <c r="N66" s="572"/>
      <c r="O66" s="572"/>
    </row>
    <row r="67" spans="1:15" ht="13.5" thickBot="1" x14ac:dyDescent="0.35">
      <c r="A67" s="405"/>
      <c r="B67" s="521" t="s">
        <v>244</v>
      </c>
      <c r="C67" s="522">
        <v>1</v>
      </c>
      <c r="D67" s="522">
        <v>2</v>
      </c>
      <c r="E67" s="522">
        <v>3</v>
      </c>
      <c r="F67" s="522">
        <v>4</v>
      </c>
      <c r="G67" s="522">
        <v>5</v>
      </c>
      <c r="H67" s="522">
        <v>6</v>
      </c>
      <c r="I67" s="522">
        <v>7</v>
      </c>
      <c r="J67" s="408"/>
      <c r="K67" s="406"/>
      <c r="L67" s="406"/>
      <c r="N67" s="572"/>
      <c r="O67" s="572"/>
    </row>
    <row r="68" spans="1:15" ht="13" x14ac:dyDescent="0.3">
      <c r="A68" s="419" t="s">
        <v>22</v>
      </c>
      <c r="B68" s="416" t="s">
        <v>245</v>
      </c>
      <c r="C68" s="418">
        <v>270</v>
      </c>
      <c r="D68" s="418">
        <v>300</v>
      </c>
      <c r="E68" s="418">
        <v>320</v>
      </c>
      <c r="F68" s="418">
        <v>330</v>
      </c>
      <c r="G68" s="418">
        <v>360</v>
      </c>
      <c r="H68" s="418">
        <v>380</v>
      </c>
      <c r="I68" s="418">
        <v>400</v>
      </c>
      <c r="J68" s="405"/>
      <c r="K68" s="405"/>
      <c r="L68" s="405"/>
      <c r="N68" s="572"/>
      <c r="O68" s="572"/>
    </row>
    <row r="69" spans="1:15" ht="13.5" thickBot="1" x14ac:dyDescent="0.35">
      <c r="A69" s="435" t="s">
        <v>1228</v>
      </c>
      <c r="B69" s="417" t="s">
        <v>257</v>
      </c>
      <c r="C69" s="404">
        <v>47215</v>
      </c>
      <c r="D69" s="404">
        <v>50952</v>
      </c>
      <c r="E69" s="404">
        <v>54689</v>
      </c>
      <c r="F69" s="404">
        <v>58426</v>
      </c>
      <c r="G69" s="404">
        <v>62163</v>
      </c>
      <c r="H69" s="404">
        <v>62987</v>
      </c>
      <c r="I69" s="404">
        <v>63810</v>
      </c>
      <c r="J69" s="405" t="s">
        <v>1406</v>
      </c>
      <c r="K69" s="405"/>
      <c r="L69" s="405"/>
      <c r="N69" s="572">
        <v>37</v>
      </c>
      <c r="O69" s="572"/>
    </row>
    <row r="70" spans="1:15" ht="13.5" thickBot="1" x14ac:dyDescent="0.35">
      <c r="A70" s="515"/>
      <c r="B70" s="517"/>
      <c r="C70" s="515"/>
      <c r="D70" s="515"/>
      <c r="E70" s="515"/>
      <c r="F70" s="515"/>
      <c r="G70" s="515"/>
      <c r="H70" s="515"/>
      <c r="I70" s="515"/>
      <c r="J70" s="405"/>
      <c r="K70" s="405"/>
      <c r="L70" s="405"/>
      <c r="N70" s="572"/>
      <c r="O70" s="572"/>
    </row>
    <row r="71" spans="1:15" ht="13.5" thickBot="1" x14ac:dyDescent="0.35">
      <c r="A71" s="405"/>
      <c r="B71" s="521" t="s">
        <v>244</v>
      </c>
      <c r="C71" s="522">
        <v>1</v>
      </c>
      <c r="D71" s="522">
        <v>2</v>
      </c>
      <c r="E71" s="522">
        <v>3</v>
      </c>
      <c r="F71" s="522">
        <v>4</v>
      </c>
      <c r="G71" s="522">
        <v>5</v>
      </c>
      <c r="H71" s="522">
        <v>6</v>
      </c>
      <c r="I71" s="408"/>
      <c r="J71" s="406"/>
      <c r="K71" s="406"/>
      <c r="L71" s="406"/>
      <c r="N71" s="572"/>
      <c r="O71" s="572"/>
    </row>
    <row r="72" spans="1:15" ht="13" x14ac:dyDescent="0.3">
      <c r="A72" s="419" t="s">
        <v>22</v>
      </c>
      <c r="B72" s="416" t="s">
        <v>245</v>
      </c>
      <c r="C72" s="418">
        <v>370</v>
      </c>
      <c r="D72" s="418">
        <v>390</v>
      </c>
      <c r="E72" s="418">
        <v>420</v>
      </c>
      <c r="F72" s="418">
        <v>430</v>
      </c>
      <c r="G72" s="418">
        <v>440</v>
      </c>
      <c r="H72" s="418">
        <v>450</v>
      </c>
      <c r="I72" s="405"/>
      <c r="J72" s="405"/>
      <c r="K72" s="405"/>
      <c r="L72" s="405"/>
      <c r="N72" s="572"/>
      <c r="O72" s="572"/>
    </row>
    <row r="73" spans="1:15" ht="13.5" thickBot="1" x14ac:dyDescent="0.35">
      <c r="A73" s="435" t="s">
        <v>1229</v>
      </c>
      <c r="B73" s="417" t="s">
        <v>257</v>
      </c>
      <c r="C73" s="404">
        <v>62741</v>
      </c>
      <c r="D73" s="404">
        <v>63712</v>
      </c>
      <c r="E73" s="404">
        <v>64683</v>
      </c>
      <c r="F73" s="404">
        <v>65654</v>
      </c>
      <c r="G73" s="404">
        <v>66625</v>
      </c>
      <c r="H73" s="404">
        <v>67597</v>
      </c>
      <c r="I73" s="405" t="s">
        <v>1406</v>
      </c>
      <c r="J73" s="405"/>
      <c r="K73" s="405"/>
      <c r="L73" s="405"/>
      <c r="N73" s="572">
        <v>37</v>
      </c>
      <c r="O73" s="572"/>
    </row>
    <row r="74" spans="1:15" ht="13.5" thickBot="1" x14ac:dyDescent="0.35">
      <c r="A74" s="515"/>
      <c r="B74" s="517"/>
      <c r="C74" s="515"/>
      <c r="D74" s="515"/>
      <c r="E74" s="515"/>
      <c r="F74" s="515"/>
      <c r="G74" s="515"/>
      <c r="H74" s="515"/>
      <c r="I74" s="405"/>
      <c r="J74" s="405"/>
      <c r="K74" s="405"/>
      <c r="L74" s="405"/>
      <c r="N74" s="572"/>
      <c r="O74" s="572"/>
    </row>
    <row r="75" spans="1:15" ht="13.5" thickBot="1" x14ac:dyDescent="0.35">
      <c r="A75" s="405"/>
      <c r="B75" s="521" t="s">
        <v>244</v>
      </c>
      <c r="C75" s="522">
        <v>1</v>
      </c>
      <c r="D75" s="522">
        <v>2</v>
      </c>
      <c r="E75" s="522">
        <v>3</v>
      </c>
      <c r="F75" s="522">
        <v>4</v>
      </c>
      <c r="G75" s="522">
        <v>5</v>
      </c>
      <c r="H75" s="522">
        <v>6</v>
      </c>
      <c r="I75" s="522">
        <v>7</v>
      </c>
      <c r="J75" s="523">
        <v>8</v>
      </c>
      <c r="K75" s="523">
        <v>9</v>
      </c>
      <c r="L75" s="523">
        <v>10</v>
      </c>
      <c r="N75" s="572"/>
      <c r="O75" s="572"/>
    </row>
    <row r="76" spans="1:15" ht="13" x14ac:dyDescent="0.3">
      <c r="A76" s="419" t="s">
        <v>22</v>
      </c>
      <c r="B76" s="416" t="s">
        <v>245</v>
      </c>
      <c r="C76" s="418">
        <v>370</v>
      </c>
      <c r="D76" s="418">
        <v>390</v>
      </c>
      <c r="E76" s="418">
        <v>420</v>
      </c>
      <c r="F76" s="418">
        <v>430</v>
      </c>
      <c r="G76" s="418">
        <v>440</v>
      </c>
      <c r="H76" s="418">
        <v>450</v>
      </c>
      <c r="I76" s="418">
        <v>460</v>
      </c>
      <c r="J76" s="418">
        <v>480</v>
      </c>
      <c r="K76" s="418">
        <v>490</v>
      </c>
      <c r="L76" s="418">
        <v>510</v>
      </c>
      <c r="N76" s="572"/>
      <c r="O76" s="572"/>
    </row>
    <row r="77" spans="1:15" ht="13.5" thickBot="1" x14ac:dyDescent="0.35">
      <c r="A77" s="435" t="s">
        <v>1230</v>
      </c>
      <c r="B77" s="417" t="s">
        <v>257</v>
      </c>
      <c r="C77" s="404">
        <v>62741</v>
      </c>
      <c r="D77" s="404">
        <v>63712</v>
      </c>
      <c r="E77" s="404">
        <v>64683</v>
      </c>
      <c r="F77" s="404">
        <v>65654</v>
      </c>
      <c r="G77" s="404">
        <v>66625</v>
      </c>
      <c r="H77" s="404">
        <v>67597</v>
      </c>
      <c r="I77" s="404">
        <v>68568</v>
      </c>
      <c r="J77" s="404">
        <v>69555</v>
      </c>
      <c r="K77" s="404">
        <v>70526</v>
      </c>
      <c r="L77" s="404">
        <v>71497</v>
      </c>
      <c r="M77" s="405" t="s">
        <v>1406</v>
      </c>
      <c r="N77" s="590">
        <v>37</v>
      </c>
      <c r="O77" s="572"/>
    </row>
    <row r="78" spans="1:15" ht="13.5" thickBot="1" x14ac:dyDescent="0.35">
      <c r="A78" s="515"/>
      <c r="B78" s="517"/>
      <c r="C78" s="515"/>
      <c r="D78" s="515"/>
      <c r="E78" s="515"/>
      <c r="F78" s="515"/>
      <c r="G78" s="515"/>
      <c r="H78" s="515"/>
      <c r="I78" s="515"/>
      <c r="J78" s="515"/>
      <c r="K78" s="515"/>
      <c r="L78" s="515"/>
      <c r="N78" s="591"/>
      <c r="O78" s="572"/>
    </row>
    <row r="79" spans="1:15" ht="13.5" thickBot="1" x14ac:dyDescent="0.35">
      <c r="A79" s="405"/>
      <c r="B79" s="521" t="s">
        <v>244</v>
      </c>
      <c r="C79" s="522">
        <v>1</v>
      </c>
      <c r="D79" s="408"/>
      <c r="E79" s="408"/>
      <c r="F79" s="408"/>
      <c r="G79" s="408"/>
      <c r="H79" s="408"/>
      <c r="I79" s="408"/>
      <c r="J79" s="408"/>
      <c r="K79" s="408"/>
      <c r="L79" s="408"/>
      <c r="N79" s="572"/>
      <c r="O79" s="572"/>
    </row>
    <row r="80" spans="1:15" ht="13" x14ac:dyDescent="0.3">
      <c r="A80" s="415"/>
      <c r="B80" s="416" t="s">
        <v>245</v>
      </c>
      <c r="C80" s="422">
        <v>500</v>
      </c>
      <c r="D80" s="423"/>
      <c r="E80" s="405"/>
      <c r="F80" s="405"/>
      <c r="G80" s="405"/>
      <c r="H80" s="405"/>
      <c r="I80" s="405"/>
      <c r="J80" s="405"/>
      <c r="K80" s="405"/>
      <c r="L80" s="405"/>
      <c r="N80" s="572"/>
      <c r="O80" s="572"/>
    </row>
    <row r="81" spans="1:15" ht="13.5" thickBot="1" x14ac:dyDescent="0.35">
      <c r="A81" s="435" t="s">
        <v>1231</v>
      </c>
      <c r="B81" s="417" t="s">
        <v>257</v>
      </c>
      <c r="C81" s="424">
        <v>65645.179999999993</v>
      </c>
      <c r="D81" s="425" t="s">
        <v>23</v>
      </c>
      <c r="E81" s="405" t="s">
        <v>1406</v>
      </c>
      <c r="F81" s="405"/>
      <c r="G81" s="405"/>
      <c r="H81" s="405"/>
      <c r="I81" s="405"/>
      <c r="J81" s="405"/>
      <c r="K81" s="405"/>
      <c r="L81" s="405"/>
      <c r="N81" s="572"/>
      <c r="O81" s="572">
        <v>10</v>
      </c>
    </row>
    <row r="82" spans="1:15" ht="13.5" thickBot="1" x14ac:dyDescent="0.35">
      <c r="A82" s="515"/>
      <c r="B82" s="517"/>
      <c r="C82" s="519"/>
      <c r="D82" s="520"/>
      <c r="E82" s="405"/>
      <c r="F82" s="405"/>
      <c r="G82" s="405"/>
      <c r="H82" s="405"/>
      <c r="I82" s="405"/>
      <c r="J82" s="405"/>
      <c r="K82" s="405"/>
      <c r="L82" s="405"/>
      <c r="N82" s="572"/>
      <c r="O82" s="572"/>
    </row>
    <row r="83" spans="1:15" ht="13.5" thickBot="1" x14ac:dyDescent="0.35">
      <c r="A83" s="405"/>
      <c r="B83" s="521" t="s">
        <v>244</v>
      </c>
      <c r="C83" s="522">
        <v>1</v>
      </c>
      <c r="D83" s="522">
        <v>2</v>
      </c>
      <c r="E83" s="522">
        <v>3</v>
      </c>
      <c r="F83" s="522">
        <v>4</v>
      </c>
      <c r="G83" s="522">
        <v>5</v>
      </c>
      <c r="H83" s="522">
        <v>6</v>
      </c>
      <c r="I83" s="406"/>
      <c r="J83" s="406"/>
      <c r="K83" s="406"/>
      <c r="L83" s="406"/>
      <c r="N83" s="572"/>
      <c r="O83" s="572"/>
    </row>
    <row r="84" spans="1:15" ht="13" x14ac:dyDescent="0.3">
      <c r="A84" s="419" t="s">
        <v>22</v>
      </c>
      <c r="B84" s="416" t="s">
        <v>245</v>
      </c>
      <c r="C84" s="418">
        <v>80</v>
      </c>
      <c r="D84" s="418">
        <v>120</v>
      </c>
      <c r="E84" s="418">
        <v>170</v>
      </c>
      <c r="F84" s="418">
        <v>200</v>
      </c>
      <c r="G84" s="418">
        <v>230</v>
      </c>
      <c r="H84" s="418">
        <v>250</v>
      </c>
      <c r="I84" s="405"/>
      <c r="J84" s="405"/>
      <c r="K84" s="405"/>
      <c r="L84" s="405"/>
      <c r="N84" s="572"/>
      <c r="O84" s="572"/>
    </row>
    <row r="85" spans="1:15" ht="13.5" thickBot="1" x14ac:dyDescent="0.35">
      <c r="A85" s="435" t="s">
        <v>1232</v>
      </c>
      <c r="B85" s="417" t="s">
        <v>257</v>
      </c>
      <c r="C85" s="404">
        <v>33041</v>
      </c>
      <c r="D85" s="404">
        <v>35714</v>
      </c>
      <c r="E85" s="404">
        <v>38387</v>
      </c>
      <c r="F85" s="404">
        <v>41061</v>
      </c>
      <c r="G85" s="404">
        <v>43734</v>
      </c>
      <c r="H85" s="404">
        <v>46407</v>
      </c>
      <c r="I85" s="405" t="s">
        <v>1406</v>
      </c>
      <c r="J85" s="405"/>
      <c r="K85" s="405"/>
      <c r="L85" s="405"/>
      <c r="N85" s="572">
        <v>37</v>
      </c>
      <c r="O85" s="572"/>
    </row>
    <row r="86" spans="1:15" ht="13.5" thickBot="1" x14ac:dyDescent="0.35">
      <c r="A86" s="515"/>
      <c r="B86" s="517"/>
      <c r="C86" s="515"/>
      <c r="D86" s="515"/>
      <c r="E86" s="515"/>
      <c r="F86" s="515"/>
      <c r="G86" s="515"/>
      <c r="H86" s="515"/>
      <c r="I86" s="405"/>
      <c r="J86" s="405"/>
      <c r="K86" s="405"/>
      <c r="L86" s="405"/>
      <c r="N86" s="572"/>
      <c r="O86" s="572"/>
    </row>
    <row r="87" spans="1:15" ht="13.5" thickBot="1" x14ac:dyDescent="0.35">
      <c r="A87" s="405"/>
      <c r="B87" s="521" t="s">
        <v>244</v>
      </c>
      <c r="C87" s="522">
        <v>1</v>
      </c>
      <c r="D87" s="408"/>
      <c r="E87" s="408"/>
      <c r="F87" s="408"/>
      <c r="G87" s="408"/>
      <c r="H87" s="408"/>
      <c r="I87" s="406"/>
      <c r="J87" s="406"/>
      <c r="K87" s="406"/>
      <c r="L87" s="406"/>
      <c r="N87" s="572"/>
      <c r="O87" s="572"/>
    </row>
    <row r="88" spans="1:15" ht="13" x14ac:dyDescent="0.3">
      <c r="A88" s="421" t="s">
        <v>24</v>
      </c>
      <c r="B88" s="416" t="s">
        <v>245</v>
      </c>
      <c r="C88" s="418">
        <v>240</v>
      </c>
      <c r="D88" s="405"/>
      <c r="E88" s="405"/>
      <c r="F88" s="405"/>
      <c r="G88" s="405"/>
      <c r="H88" s="405"/>
      <c r="I88" s="405"/>
      <c r="J88" s="405"/>
      <c r="K88" s="405"/>
      <c r="L88" s="405"/>
      <c r="N88" s="572"/>
      <c r="O88" s="572"/>
    </row>
    <row r="89" spans="1:15" ht="13.5" thickBot="1" x14ac:dyDescent="0.35">
      <c r="A89" s="435" t="s">
        <v>1233</v>
      </c>
      <c r="B89" s="417" t="s">
        <v>257</v>
      </c>
      <c r="C89" s="420">
        <v>44153.48</v>
      </c>
      <c r="D89" s="405" t="s">
        <v>1406</v>
      </c>
      <c r="E89" s="405"/>
      <c r="F89" s="405"/>
      <c r="G89" s="405"/>
      <c r="H89" s="405"/>
      <c r="I89" s="405"/>
      <c r="J89" s="405"/>
      <c r="K89" s="405"/>
      <c r="L89" s="405"/>
      <c r="N89" s="572">
        <v>37</v>
      </c>
      <c r="O89" s="572"/>
    </row>
    <row r="90" spans="1:15" ht="13.5" thickBot="1" x14ac:dyDescent="0.35">
      <c r="A90" s="515"/>
      <c r="B90" s="517"/>
      <c r="C90" s="519"/>
      <c r="D90" s="405"/>
      <c r="E90" s="405"/>
      <c r="F90" s="405"/>
      <c r="G90" s="405"/>
      <c r="H90" s="405"/>
      <c r="I90" s="405"/>
      <c r="J90" s="405"/>
      <c r="K90" s="405"/>
      <c r="L90" s="405"/>
      <c r="N90" s="572"/>
      <c r="O90" s="572"/>
    </row>
    <row r="91" spans="1:15" ht="13.5" thickBot="1" x14ac:dyDescent="0.35">
      <c r="A91" s="405"/>
      <c r="B91" s="521" t="s">
        <v>244</v>
      </c>
      <c r="C91" s="522">
        <v>1</v>
      </c>
      <c r="D91" s="522">
        <v>2</v>
      </c>
      <c r="E91" s="406"/>
      <c r="F91" s="406"/>
      <c r="G91" s="406"/>
      <c r="H91" s="406"/>
      <c r="I91" s="406"/>
      <c r="J91" s="406"/>
      <c r="K91" s="406"/>
      <c r="L91" s="406"/>
      <c r="N91" s="572"/>
      <c r="O91" s="572"/>
    </row>
    <row r="92" spans="1:15" ht="13" x14ac:dyDescent="0.3">
      <c r="A92" s="421" t="s">
        <v>24</v>
      </c>
      <c r="B92" s="416" t="s">
        <v>245</v>
      </c>
      <c r="C92" s="418">
        <v>280</v>
      </c>
      <c r="D92" s="418">
        <v>310</v>
      </c>
      <c r="E92" s="405"/>
      <c r="F92" s="405"/>
      <c r="G92" s="405"/>
      <c r="H92" s="405"/>
      <c r="I92" s="405"/>
      <c r="J92" s="405"/>
      <c r="K92" s="405"/>
      <c r="L92" s="405"/>
      <c r="N92" s="572"/>
      <c r="O92" s="572"/>
    </row>
    <row r="93" spans="1:15" ht="13.5" thickBot="1" x14ac:dyDescent="0.35">
      <c r="A93" s="435" t="s">
        <v>1234</v>
      </c>
      <c r="B93" s="417" t="s">
        <v>257</v>
      </c>
      <c r="C93" s="404">
        <v>49080</v>
      </c>
      <c r="D93" s="404">
        <v>51754</v>
      </c>
      <c r="E93" s="405" t="s">
        <v>1406</v>
      </c>
      <c r="F93" s="405"/>
      <c r="G93" s="405"/>
      <c r="H93" s="405"/>
      <c r="I93" s="405"/>
      <c r="J93" s="405"/>
      <c r="K93" s="405"/>
      <c r="L93" s="405"/>
      <c r="N93" s="572">
        <v>37</v>
      </c>
      <c r="O93" s="572"/>
    </row>
    <row r="94" spans="1:15" x14ac:dyDescent="0.25">
      <c r="A94" s="405"/>
      <c r="B94" s="407"/>
      <c r="C94" s="408"/>
      <c r="D94" s="408"/>
      <c r="E94" s="406"/>
      <c r="F94" s="406"/>
      <c r="G94" s="406"/>
      <c r="H94" s="406"/>
      <c r="I94" s="406"/>
      <c r="J94" s="406"/>
      <c r="K94" s="406"/>
      <c r="L94" s="406"/>
    </row>
  </sheetData>
  <mergeCells count="2">
    <mergeCell ref="N1:N2"/>
    <mergeCell ref="O1:O2"/>
  </mergeCells>
  <phoneticPr fontId="29"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3"/>
  <sheetViews>
    <sheetView workbookViewId="0">
      <selection activeCell="C20" sqref="C20"/>
    </sheetView>
  </sheetViews>
  <sheetFormatPr defaultRowHeight="12.5" x14ac:dyDescent="0.25"/>
  <cols>
    <col min="1" max="1" width="37.81640625" customWidth="1"/>
    <col min="2" max="2" width="10.7265625" bestFit="1" customWidth="1"/>
    <col min="3" max="3" width="7" customWidth="1"/>
    <col min="4" max="4" width="6.54296875" bestFit="1" customWidth="1"/>
    <col min="5" max="5" width="7.81640625" customWidth="1"/>
    <col min="6" max="6" width="10.1796875" bestFit="1" customWidth="1"/>
    <col min="7" max="7" width="7.7265625" customWidth="1"/>
    <col min="8" max="8" width="8" customWidth="1"/>
    <col min="9" max="9" width="7.1796875" bestFit="1" customWidth="1"/>
    <col min="10" max="12" width="6.54296875" bestFit="1" customWidth="1"/>
  </cols>
  <sheetData>
    <row r="1" spans="1:23" ht="18" x14ac:dyDescent="0.4">
      <c r="A1" s="1006" t="s">
        <v>14</v>
      </c>
      <c r="B1" s="1004"/>
      <c r="C1" s="10"/>
      <c r="D1" s="188"/>
      <c r="E1" s="10"/>
      <c r="F1" s="1007">
        <f>'MD Rates'!B1</f>
        <v>44287</v>
      </c>
      <c r="G1" s="188"/>
      <c r="H1" s="188"/>
      <c r="I1" s="188"/>
      <c r="J1" s="188"/>
      <c r="K1" s="188"/>
      <c r="L1" s="188"/>
      <c r="M1" s="188"/>
      <c r="N1" s="10"/>
      <c r="O1" s="10"/>
      <c r="P1" s="10"/>
      <c r="Q1" s="10"/>
      <c r="R1" s="10"/>
      <c r="S1" s="10"/>
      <c r="T1" s="10"/>
      <c r="U1" s="10"/>
      <c r="V1" s="10"/>
      <c r="W1" s="10"/>
    </row>
    <row r="2" spans="1:23" ht="18" x14ac:dyDescent="0.4">
      <c r="A2" s="1006"/>
      <c r="B2" s="1004"/>
      <c r="C2" s="10"/>
      <c r="D2" s="188"/>
      <c r="E2" s="10"/>
      <c r="F2" s="1007"/>
      <c r="G2" s="188"/>
      <c r="H2" s="188"/>
      <c r="I2" s="188"/>
      <c r="J2" s="188"/>
      <c r="K2" s="188"/>
      <c r="L2" s="188"/>
      <c r="M2" s="188"/>
      <c r="N2" s="10"/>
      <c r="O2" s="10"/>
      <c r="P2" s="10"/>
      <c r="Q2" s="10"/>
      <c r="R2" s="10"/>
      <c r="S2" s="10"/>
      <c r="T2" s="10"/>
      <c r="U2" s="10"/>
      <c r="V2" s="10"/>
      <c r="W2" s="10"/>
    </row>
    <row r="3" spans="1:23" ht="13" x14ac:dyDescent="0.3">
      <c r="A3" s="1004" t="str">
        <f>'MD Rates'!A1</f>
        <v xml:space="preserve">Pay Letter M&amp;D(W) 4/2021 </v>
      </c>
      <c r="B3" s="1004"/>
      <c r="C3" s="1008"/>
      <c r="D3" s="188"/>
      <c r="E3" s="10"/>
      <c r="F3" s="188"/>
      <c r="G3" s="188"/>
      <c r="H3" s="1004"/>
      <c r="I3" s="188"/>
      <c r="J3" s="188"/>
      <c r="K3" s="188"/>
      <c r="L3" s="188"/>
      <c r="M3" s="188"/>
      <c r="N3" s="10"/>
      <c r="O3" s="10"/>
      <c r="P3" s="10"/>
      <c r="Q3" s="10"/>
      <c r="R3" s="10"/>
      <c r="S3" s="10"/>
      <c r="T3" s="10"/>
      <c r="U3" s="10"/>
      <c r="V3" s="10"/>
    </row>
    <row r="4" spans="1:23" ht="13.5" thickBot="1" x14ac:dyDescent="0.35">
      <c r="A4" s="1004"/>
      <c r="B4" s="1004"/>
      <c r="C4" s="1008"/>
      <c r="D4" s="188"/>
      <c r="E4" s="1004"/>
      <c r="F4" s="188"/>
      <c r="G4" s="188"/>
      <c r="H4" s="1004"/>
      <c r="I4" s="188"/>
      <c r="J4" s="188"/>
      <c r="K4" s="188"/>
      <c r="L4" s="188"/>
      <c r="M4" s="188"/>
      <c r="N4" s="10"/>
      <c r="O4" s="10"/>
      <c r="P4" s="10"/>
      <c r="Q4" s="10"/>
      <c r="R4" s="10"/>
      <c r="S4" s="10"/>
      <c r="T4" s="10"/>
      <c r="U4" s="10"/>
      <c r="V4" s="10"/>
    </row>
    <row r="5" spans="1:23" x14ac:dyDescent="0.25">
      <c r="A5" s="1226" t="s">
        <v>268</v>
      </c>
      <c r="B5" s="1173"/>
      <c r="C5" s="1173"/>
      <c r="D5" s="1173"/>
      <c r="E5" s="1173"/>
      <c r="F5" s="1173"/>
      <c r="G5" s="1173"/>
      <c r="H5" s="1173"/>
      <c r="I5" s="1174"/>
      <c r="J5" s="188"/>
      <c r="K5" s="188"/>
      <c r="L5" s="188"/>
      <c r="M5" s="188"/>
      <c r="N5" s="10"/>
      <c r="O5" s="10"/>
      <c r="P5" s="10"/>
      <c r="Q5" s="10"/>
      <c r="R5" s="10"/>
      <c r="S5" s="10"/>
      <c r="T5" s="10"/>
      <c r="U5" s="10"/>
      <c r="V5" s="10"/>
    </row>
    <row r="6" spans="1:23" ht="13" thickBot="1" x14ac:dyDescent="0.3">
      <c r="A6" s="1175"/>
      <c r="B6" s="1176"/>
      <c r="C6" s="1176"/>
      <c r="D6" s="1176"/>
      <c r="E6" s="1176"/>
      <c r="F6" s="1176"/>
      <c r="G6" s="1176"/>
      <c r="H6" s="1176"/>
      <c r="I6" s="1177"/>
      <c r="J6" s="188"/>
      <c r="K6" s="188"/>
      <c r="L6" s="188"/>
      <c r="M6" s="188"/>
      <c r="N6" s="10"/>
      <c r="O6" s="10"/>
      <c r="P6" s="10"/>
      <c r="Q6" s="10"/>
      <c r="R6" s="10"/>
      <c r="S6" s="10"/>
      <c r="T6" s="10"/>
      <c r="U6" s="10"/>
      <c r="V6" s="10"/>
    </row>
    <row r="7" spans="1:23" ht="13.5" thickBot="1" x14ac:dyDescent="0.35">
      <c r="A7" s="555"/>
      <c r="B7" s="556"/>
      <c r="C7" s="557"/>
      <c r="D7" s="558"/>
      <c r="E7" s="558"/>
      <c r="F7" s="558"/>
      <c r="G7" s="558"/>
      <c r="H7" s="558"/>
      <c r="I7" s="558"/>
      <c r="J7" s="188"/>
      <c r="K7" s="188"/>
      <c r="L7" s="188"/>
      <c r="M7" s="188"/>
      <c r="N7" s="10"/>
      <c r="O7" s="10"/>
      <c r="P7" s="10"/>
      <c r="Q7" s="10"/>
      <c r="R7" s="10"/>
      <c r="S7" s="10"/>
      <c r="T7" s="10"/>
      <c r="U7" s="10"/>
      <c r="V7" s="10"/>
    </row>
    <row r="8" spans="1:23" ht="13.5" thickBot="1" x14ac:dyDescent="0.35">
      <c r="A8" s="559"/>
      <c r="B8" s="506" t="s">
        <v>244</v>
      </c>
      <c r="C8" s="554">
        <v>1</v>
      </c>
      <c r="D8" s="554">
        <v>2</v>
      </c>
      <c r="E8" s="554">
        <v>3</v>
      </c>
      <c r="F8" s="554">
        <v>4</v>
      </c>
      <c r="G8" s="554">
        <v>5</v>
      </c>
      <c r="H8" s="554">
        <v>6</v>
      </c>
      <c r="I8" s="554">
        <v>7</v>
      </c>
      <c r="J8" s="1004" t="s">
        <v>325</v>
      </c>
      <c r="K8" s="1004" t="s">
        <v>325</v>
      </c>
      <c r="L8" s="188"/>
      <c r="M8" s="188"/>
      <c r="N8" s="10"/>
      <c r="O8" s="10"/>
      <c r="P8" s="10"/>
      <c r="Q8" s="10"/>
      <c r="R8" s="10"/>
      <c r="S8" s="10"/>
      <c r="T8" s="10"/>
      <c r="U8" s="10"/>
      <c r="V8" s="10"/>
    </row>
    <row r="9" spans="1:23" ht="13.5" thickBot="1" x14ac:dyDescent="0.35">
      <c r="A9" s="793" t="s">
        <v>1235</v>
      </c>
      <c r="B9" s="914" t="s">
        <v>245</v>
      </c>
      <c r="C9" s="915">
        <v>10</v>
      </c>
      <c r="D9" s="913">
        <v>20</v>
      </c>
      <c r="E9" s="915">
        <v>30</v>
      </c>
      <c r="F9" s="915">
        <v>50</v>
      </c>
      <c r="G9" s="915">
        <v>60</v>
      </c>
      <c r="H9" s="915">
        <v>70</v>
      </c>
      <c r="I9" s="915">
        <v>80</v>
      </c>
      <c r="J9" s="100"/>
      <c r="K9" s="100"/>
      <c r="L9" s="100"/>
      <c r="M9" s="100"/>
      <c r="N9" s="10"/>
      <c r="O9" s="10"/>
      <c r="P9" s="10"/>
      <c r="Q9" s="10"/>
      <c r="R9" s="10"/>
      <c r="S9" s="10"/>
      <c r="T9" s="10"/>
      <c r="U9" s="10"/>
      <c r="V9" s="10"/>
    </row>
    <row r="10" spans="1:23" ht="13" x14ac:dyDescent="0.3">
      <c r="A10" s="896" t="s">
        <v>1236</v>
      </c>
      <c r="B10" s="912" t="s">
        <v>257</v>
      </c>
      <c r="C10" s="894">
        <f>'Pay scale Z'!D4</f>
        <v>82356</v>
      </c>
      <c r="D10" s="894">
        <f>'Pay scale Z'!D5</f>
        <v>84979</v>
      </c>
      <c r="E10" s="894">
        <f>'Pay scale Z'!D6</f>
        <v>89366</v>
      </c>
      <c r="F10" s="894">
        <f>'Pay scale Z'!D8</f>
        <v>94459</v>
      </c>
      <c r="G10" s="894">
        <f>'Pay scale Z'!D9</f>
        <v>100278</v>
      </c>
      <c r="H10" s="894">
        <f>'Pay scale Z'!D10</f>
        <v>103596</v>
      </c>
      <c r="I10" s="894">
        <f>'Pay scale Z'!D11</f>
        <v>106920</v>
      </c>
      <c r="J10" s="100"/>
      <c r="K10" s="100"/>
      <c r="L10" s="100"/>
      <c r="M10" s="100"/>
      <c r="N10" s="10"/>
      <c r="O10" s="10"/>
      <c r="P10" s="10"/>
      <c r="Q10" s="10"/>
      <c r="R10" s="10"/>
      <c r="S10" s="10"/>
      <c r="T10" s="10"/>
      <c r="U10" s="10"/>
      <c r="V10" s="10"/>
    </row>
    <row r="11" spans="1:23" ht="13" x14ac:dyDescent="0.3">
      <c r="A11" s="896" t="s">
        <v>1237</v>
      </c>
      <c r="B11" s="549"/>
      <c r="C11" s="895"/>
      <c r="D11" s="895"/>
      <c r="E11" s="895"/>
      <c r="F11" s="895"/>
      <c r="G11" s="895"/>
      <c r="H11" s="895"/>
      <c r="I11" s="895"/>
      <c r="J11" s="100"/>
      <c r="K11" s="100"/>
      <c r="L11" s="100"/>
      <c r="M11" s="100"/>
      <c r="N11" s="10"/>
      <c r="O11" s="10"/>
      <c r="P11" s="10"/>
      <c r="Q11" s="10"/>
      <c r="R11" s="10"/>
      <c r="S11" s="10"/>
      <c r="T11" s="10"/>
      <c r="U11" s="10"/>
      <c r="V11" s="10"/>
    </row>
    <row r="12" spans="1:23" ht="13.5" thickBot="1" x14ac:dyDescent="0.35">
      <c r="A12" s="792" t="s">
        <v>1238</v>
      </c>
      <c r="B12" s="550"/>
      <c r="C12" s="550"/>
      <c r="D12" s="550"/>
      <c r="E12" s="550"/>
      <c r="F12" s="550"/>
      <c r="G12" s="550"/>
      <c r="H12" s="550"/>
      <c r="I12" s="550"/>
      <c r="J12" s="100"/>
      <c r="K12" s="100"/>
      <c r="L12" s="100"/>
      <c r="M12" s="100"/>
      <c r="N12" s="10"/>
      <c r="O12" s="10"/>
      <c r="P12" s="10"/>
      <c r="Q12" s="10"/>
      <c r="R12" s="10"/>
      <c r="S12" s="10"/>
      <c r="T12" s="10"/>
      <c r="U12" s="10"/>
      <c r="V12" s="10"/>
    </row>
    <row r="13" spans="1:23" ht="13.5" thickBot="1" x14ac:dyDescent="0.35">
      <c r="A13" s="560"/>
      <c r="B13" s="431" t="s">
        <v>244</v>
      </c>
      <c r="C13" s="432">
        <v>1</v>
      </c>
      <c r="D13" s="426"/>
      <c r="E13" s="426"/>
      <c r="F13" s="426"/>
      <c r="G13" s="426"/>
      <c r="H13" s="426"/>
      <c r="I13" s="426"/>
      <c r="J13" s="100"/>
      <c r="K13" s="100"/>
      <c r="L13" s="100"/>
      <c r="M13" s="100"/>
      <c r="N13" s="10"/>
      <c r="O13" s="10"/>
      <c r="P13" s="10"/>
      <c r="Q13" s="10"/>
      <c r="R13" s="10"/>
      <c r="S13" s="10"/>
      <c r="T13" s="10"/>
      <c r="U13" s="10"/>
      <c r="V13" s="10"/>
    </row>
    <row r="14" spans="1:23" ht="13.5" thickBot="1" x14ac:dyDescent="0.35">
      <c r="A14" s="793" t="s">
        <v>1239</v>
      </c>
      <c r="B14" s="914" t="s">
        <v>245</v>
      </c>
      <c r="C14" s="914">
        <v>40</v>
      </c>
      <c r="D14" s="1005"/>
      <c r="E14" s="1005"/>
      <c r="F14" s="1005"/>
      <c r="G14" s="1005"/>
      <c r="H14" s="1005"/>
      <c r="I14" s="1005"/>
      <c r="J14" s="100"/>
      <c r="K14" s="100"/>
      <c r="L14" s="100"/>
      <c r="M14" s="100"/>
      <c r="N14" s="10"/>
      <c r="O14" s="10"/>
      <c r="P14" s="10"/>
      <c r="Q14" s="10"/>
      <c r="R14" s="10"/>
      <c r="S14" s="10"/>
      <c r="T14" s="10"/>
      <c r="U14" s="10"/>
      <c r="V14" s="10"/>
    </row>
    <row r="15" spans="1:23" ht="13" x14ac:dyDescent="0.3">
      <c r="A15" s="916" t="s">
        <v>1240</v>
      </c>
      <c r="B15" s="506" t="s">
        <v>257</v>
      </c>
      <c r="C15" s="918">
        <f>'Pay scale Z'!D7</f>
        <v>94638</v>
      </c>
      <c r="D15" s="1005"/>
      <c r="E15" s="1005"/>
      <c r="F15" s="1005"/>
      <c r="G15" s="1005"/>
      <c r="H15" s="1005"/>
      <c r="I15" s="1005"/>
      <c r="J15" s="100"/>
      <c r="K15" s="100"/>
      <c r="L15" s="100"/>
      <c r="M15" s="100"/>
      <c r="N15" s="10"/>
      <c r="O15" s="10"/>
      <c r="P15" s="10"/>
      <c r="Q15" s="10"/>
      <c r="R15" s="10"/>
      <c r="S15" s="10"/>
      <c r="T15" s="10"/>
      <c r="U15" s="10"/>
      <c r="V15" s="10"/>
    </row>
    <row r="16" spans="1:23" ht="13" x14ac:dyDescent="0.3">
      <c r="A16" s="916" t="s">
        <v>1241</v>
      </c>
      <c r="B16" s="549"/>
      <c r="C16" s="549"/>
      <c r="D16" s="1005"/>
      <c r="E16" s="1005"/>
      <c r="F16" s="1005"/>
      <c r="G16" s="1005"/>
      <c r="H16" s="1005"/>
      <c r="I16" s="1005"/>
      <c r="J16" s="100"/>
      <c r="K16" s="100"/>
      <c r="L16" s="100"/>
      <c r="M16" s="100"/>
      <c r="N16" s="10"/>
      <c r="O16" s="10"/>
      <c r="P16" s="10"/>
      <c r="Q16" s="10"/>
      <c r="R16" s="10"/>
      <c r="S16" s="10"/>
      <c r="T16" s="10"/>
      <c r="U16" s="10"/>
      <c r="V16" s="10"/>
    </row>
    <row r="17" spans="1:22" ht="13.5" thickBot="1" x14ac:dyDescent="0.35">
      <c r="A17" s="917" t="s">
        <v>1242</v>
      </c>
      <c r="B17" s="550"/>
      <c r="C17" s="550"/>
      <c r="D17" s="1005"/>
      <c r="E17" s="1005"/>
      <c r="F17" s="1005"/>
      <c r="G17" s="1005"/>
      <c r="H17" s="1005"/>
      <c r="I17" s="1005"/>
      <c r="J17" s="100"/>
      <c r="K17" s="100"/>
      <c r="L17" s="100"/>
      <c r="M17" s="100"/>
      <c r="N17" s="10"/>
      <c r="O17" s="10"/>
      <c r="P17" s="10"/>
      <c r="Q17" s="10"/>
      <c r="R17" s="10"/>
      <c r="S17" s="10"/>
      <c r="T17" s="10"/>
      <c r="U17" s="10"/>
      <c r="V17" s="10"/>
    </row>
    <row r="18" spans="1:22" ht="13.5" thickBot="1" x14ac:dyDescent="0.35">
      <c r="A18" s="560"/>
      <c r="B18" s="431" t="s">
        <v>244</v>
      </c>
      <c r="C18" s="432">
        <v>1</v>
      </c>
      <c r="D18" s="1005"/>
      <c r="E18" s="1005"/>
      <c r="F18" s="1005"/>
      <c r="G18" s="1005"/>
      <c r="H18" s="1005"/>
      <c r="I18" s="1005"/>
      <c r="J18" s="100"/>
      <c r="K18" s="100"/>
      <c r="L18" s="100"/>
      <c r="M18" s="100"/>
      <c r="N18" s="10"/>
      <c r="O18" s="10"/>
      <c r="P18" s="10"/>
      <c r="Q18" s="10"/>
      <c r="R18" s="10"/>
      <c r="S18" s="10"/>
      <c r="T18" s="10"/>
      <c r="U18" s="10"/>
      <c r="V18" s="10"/>
    </row>
    <row r="19" spans="1:22" ht="13.5" thickBot="1" x14ac:dyDescent="0.35">
      <c r="A19" s="793" t="s">
        <v>1243</v>
      </c>
      <c r="B19" s="914" t="s">
        <v>245</v>
      </c>
      <c r="C19" s="914">
        <v>80</v>
      </c>
      <c r="D19" s="1005"/>
      <c r="E19" s="1005"/>
      <c r="F19" s="1005"/>
      <c r="G19" s="1005"/>
      <c r="H19" s="1005"/>
      <c r="I19" s="1005"/>
      <c r="J19" s="100"/>
      <c r="K19" s="100"/>
      <c r="L19" s="100"/>
      <c r="M19" s="100"/>
      <c r="N19" s="10"/>
      <c r="O19" s="10"/>
      <c r="P19" s="10"/>
      <c r="Q19" s="10"/>
      <c r="R19" s="10"/>
      <c r="S19" s="10"/>
      <c r="T19" s="10"/>
      <c r="U19" s="10"/>
      <c r="V19" s="10"/>
    </row>
    <row r="20" spans="1:22" ht="13" x14ac:dyDescent="0.3">
      <c r="A20" s="896" t="s">
        <v>1244</v>
      </c>
      <c r="B20" s="912" t="s">
        <v>257</v>
      </c>
      <c r="C20" s="894">
        <f>'MD Rates'!C229</f>
        <v>106921</v>
      </c>
      <c r="D20" s="1005"/>
      <c r="E20" s="1005"/>
      <c r="F20" s="1005"/>
      <c r="G20" s="1005"/>
      <c r="H20" s="1005"/>
      <c r="I20" s="1005"/>
      <c r="J20" s="100"/>
      <c r="K20" s="100"/>
      <c r="L20" s="100"/>
      <c r="M20" s="100"/>
      <c r="N20" s="10"/>
      <c r="O20" s="10"/>
      <c r="P20" s="10"/>
      <c r="Q20" s="10"/>
      <c r="R20" s="10"/>
      <c r="S20" s="10"/>
      <c r="T20" s="10"/>
      <c r="U20" s="10"/>
      <c r="V20" s="10"/>
    </row>
    <row r="21" spans="1:22" ht="13" x14ac:dyDescent="0.3">
      <c r="A21" s="896" t="s">
        <v>1245</v>
      </c>
      <c r="B21" s="551"/>
      <c r="C21" s="552"/>
      <c r="D21" s="1005"/>
      <c r="E21" s="1005"/>
      <c r="F21" s="1005"/>
      <c r="G21" s="1005"/>
      <c r="H21" s="1005"/>
      <c r="I21" s="1005"/>
      <c r="J21" s="100"/>
      <c r="K21" s="100"/>
      <c r="L21" s="100"/>
      <c r="M21" s="100"/>
      <c r="N21" s="10"/>
      <c r="O21" s="10"/>
      <c r="P21" s="10"/>
      <c r="Q21" s="10"/>
      <c r="R21" s="10"/>
      <c r="S21" s="10"/>
      <c r="T21" s="10"/>
      <c r="U21" s="10"/>
      <c r="V21" s="10"/>
    </row>
    <row r="22" spans="1:22" ht="13.5" thickBot="1" x14ac:dyDescent="0.35">
      <c r="A22" s="792" t="s">
        <v>1246</v>
      </c>
      <c r="B22" s="553"/>
      <c r="C22" s="553"/>
      <c r="D22" s="1005"/>
      <c r="E22" s="1005"/>
      <c r="F22" s="1005"/>
      <c r="G22" s="1005"/>
      <c r="H22" s="1005"/>
      <c r="I22" s="1005"/>
      <c r="J22" s="100"/>
      <c r="K22" s="100"/>
      <c r="L22" s="100"/>
      <c r="M22" s="100"/>
      <c r="N22" s="10"/>
      <c r="O22" s="10"/>
      <c r="P22" s="10"/>
      <c r="Q22" s="10"/>
      <c r="R22" s="10"/>
      <c r="S22" s="10"/>
      <c r="T22" s="10"/>
      <c r="U22" s="10"/>
      <c r="V22" s="10"/>
    </row>
    <row r="23" spans="1:22" x14ac:dyDescent="0.25">
      <c r="A23" s="181"/>
      <c r="B23" s="186"/>
      <c r="C23" s="186"/>
      <c r="D23" s="186"/>
      <c r="E23" s="186"/>
      <c r="F23" s="186"/>
      <c r="G23" s="186"/>
      <c r="H23" s="186"/>
      <c r="I23" s="186"/>
      <c r="J23" s="241"/>
      <c r="K23" s="241"/>
      <c r="L23" s="100"/>
      <c r="M23" s="100"/>
      <c r="N23" s="10"/>
      <c r="O23" s="10"/>
      <c r="P23" s="10"/>
      <c r="Q23" s="10"/>
      <c r="R23" s="10"/>
      <c r="S23" s="10"/>
      <c r="T23" s="10"/>
      <c r="U23" s="10"/>
      <c r="V23" s="10"/>
    </row>
    <row r="24" spans="1:22" x14ac:dyDescent="0.25">
      <c r="A24" s="429"/>
      <c r="B24" s="184"/>
      <c r="C24" s="426"/>
      <c r="D24" s="426"/>
      <c r="E24" s="426"/>
      <c r="F24" s="426"/>
      <c r="G24" s="426"/>
      <c r="H24" s="426"/>
      <c r="I24" s="426"/>
      <c r="J24" s="100"/>
      <c r="K24" s="100"/>
      <c r="L24" s="100"/>
      <c r="M24" s="100"/>
    </row>
    <row r="25" spans="1:22" x14ac:dyDescent="0.25">
      <c r="A25" s="429"/>
      <c r="B25" s="186"/>
      <c r="C25" s="186"/>
      <c r="D25" s="426"/>
      <c r="E25" s="426"/>
      <c r="F25" s="426"/>
      <c r="G25" s="426"/>
      <c r="H25" s="426" t="s">
        <v>325</v>
      </c>
      <c r="I25" s="693" t="s">
        <v>325</v>
      </c>
      <c r="J25" s="174"/>
      <c r="K25" s="241"/>
      <c r="L25" s="100"/>
      <c r="M25" s="100"/>
    </row>
    <row r="26" spans="1:22" x14ac:dyDescent="0.25">
      <c r="A26" s="429"/>
      <c r="B26" s="184"/>
      <c r="C26" s="426"/>
      <c r="D26" s="426"/>
      <c r="E26" s="426"/>
      <c r="F26" s="426"/>
      <c r="G26" s="426"/>
      <c r="H26" s="426" t="s">
        <v>325</v>
      </c>
      <c r="I26" s="693" t="s">
        <v>325</v>
      </c>
      <c r="J26" s="172"/>
      <c r="K26" s="100"/>
      <c r="L26" s="100"/>
      <c r="M26" s="100"/>
    </row>
    <row r="27" spans="1:22" x14ac:dyDescent="0.25">
      <c r="A27" s="430"/>
      <c r="B27" s="186"/>
      <c r="C27" s="186"/>
      <c r="D27" s="426"/>
      <c r="E27" s="426"/>
      <c r="F27" s="426"/>
      <c r="G27" s="426"/>
      <c r="H27" s="426" t="s">
        <v>325</v>
      </c>
      <c r="I27" s="693" t="s">
        <v>325</v>
      </c>
      <c r="J27" s="243"/>
      <c r="K27" s="241"/>
      <c r="L27" s="100"/>
      <c r="M27" s="100"/>
    </row>
    <row r="28" spans="1:22" x14ac:dyDescent="0.25">
      <c r="A28" s="429"/>
      <c r="B28" s="184"/>
      <c r="C28" s="426"/>
      <c r="D28" s="426"/>
      <c r="E28" s="426"/>
      <c r="F28" s="426"/>
      <c r="G28" s="426"/>
      <c r="H28" s="426"/>
      <c r="I28" s="426"/>
      <c r="J28" s="172"/>
      <c r="K28" s="100"/>
      <c r="L28" s="100"/>
      <c r="M28" s="100"/>
    </row>
    <row r="29" spans="1:22" ht="13" x14ac:dyDescent="0.3">
      <c r="A29" s="168"/>
      <c r="B29" s="184"/>
      <c r="C29" s="426"/>
      <c r="D29" s="426"/>
      <c r="E29" s="426"/>
      <c r="F29" s="426"/>
      <c r="G29" s="426"/>
      <c r="H29" s="426"/>
      <c r="I29" s="426"/>
      <c r="J29" s="172"/>
      <c r="K29" s="100"/>
      <c r="L29" s="100"/>
      <c r="M29" s="100"/>
    </row>
    <row r="30" spans="1:22" x14ac:dyDescent="0.25">
      <c r="A30" s="181"/>
      <c r="B30" s="186"/>
      <c r="C30" s="186"/>
      <c r="D30" s="186"/>
      <c r="E30" s="186"/>
      <c r="F30" s="186"/>
      <c r="G30" s="186"/>
      <c r="H30" s="186"/>
      <c r="I30" s="186"/>
      <c r="J30" s="172"/>
      <c r="K30" s="100"/>
      <c r="L30" s="100"/>
      <c r="M30" s="100"/>
    </row>
    <row r="31" spans="1:22" x14ac:dyDescent="0.25">
      <c r="A31" s="429"/>
      <c r="B31" s="184"/>
      <c r="C31" s="426"/>
      <c r="D31" s="426"/>
      <c r="E31" s="426"/>
      <c r="F31" s="426"/>
      <c r="G31" s="426"/>
      <c r="H31" s="426"/>
      <c r="I31" s="426"/>
      <c r="J31" s="174"/>
      <c r="K31" s="241"/>
      <c r="L31" s="100"/>
      <c r="M31" s="100"/>
    </row>
    <row r="32" spans="1:22" x14ac:dyDescent="0.25">
      <c r="A32" s="429"/>
      <c r="B32" s="186"/>
      <c r="C32" s="186"/>
      <c r="D32" s="426"/>
      <c r="E32" s="426"/>
      <c r="F32" s="426"/>
      <c r="G32" s="426"/>
      <c r="H32" s="426"/>
      <c r="I32" s="426"/>
      <c r="J32" s="172"/>
      <c r="K32" s="100"/>
      <c r="L32" s="100"/>
      <c r="M32" s="100"/>
    </row>
    <row r="33" spans="1:13" x14ac:dyDescent="0.25">
      <c r="A33" s="429"/>
      <c r="B33" s="184"/>
      <c r="C33" s="426"/>
      <c r="D33" s="426"/>
      <c r="E33" s="426"/>
      <c r="F33" s="426"/>
      <c r="G33" s="426"/>
      <c r="H33" s="426"/>
      <c r="I33" s="426"/>
      <c r="J33" s="174"/>
      <c r="K33" s="241"/>
      <c r="L33" s="100"/>
      <c r="M33" s="100"/>
    </row>
    <row r="34" spans="1:13" x14ac:dyDescent="0.25">
      <c r="A34" s="430"/>
      <c r="B34" s="186"/>
      <c r="C34" s="186"/>
      <c r="D34" s="426"/>
      <c r="E34" s="426"/>
      <c r="F34" s="426"/>
      <c r="G34" s="426"/>
      <c r="H34" s="426"/>
      <c r="I34" s="426"/>
      <c r="J34" s="172"/>
      <c r="K34" s="100"/>
      <c r="L34" s="100"/>
      <c r="M34" s="100"/>
    </row>
    <row r="35" spans="1:13" x14ac:dyDescent="0.25">
      <c r="A35" s="429"/>
      <c r="B35" s="184"/>
      <c r="C35" s="426"/>
      <c r="D35" s="426"/>
      <c r="E35" s="426"/>
      <c r="F35" s="426"/>
      <c r="G35" s="426"/>
      <c r="H35" s="426"/>
      <c r="I35" s="426"/>
      <c r="J35" s="174"/>
      <c r="K35" s="241"/>
      <c r="L35" s="100"/>
      <c r="M35" s="100"/>
    </row>
    <row r="36" spans="1:13" x14ac:dyDescent="0.25">
      <c r="A36" s="180"/>
      <c r="B36" s="184"/>
      <c r="C36" s="426"/>
      <c r="D36" s="426"/>
      <c r="E36" s="426"/>
      <c r="F36" s="426"/>
      <c r="G36" s="426"/>
      <c r="H36" s="426"/>
      <c r="I36" s="426"/>
      <c r="J36" s="174"/>
      <c r="K36" s="241"/>
      <c r="L36" s="100"/>
      <c r="M36" s="100"/>
    </row>
    <row r="37" spans="1:13" ht="13" x14ac:dyDescent="0.3">
      <c r="A37" s="168"/>
      <c r="B37" s="184"/>
      <c r="C37" s="426"/>
      <c r="D37" s="426"/>
      <c r="E37" s="426"/>
      <c r="F37" s="426"/>
      <c r="G37" s="426"/>
      <c r="H37" s="426"/>
      <c r="I37" s="426"/>
      <c r="J37" s="174"/>
      <c r="K37" s="241"/>
      <c r="L37" s="100"/>
      <c r="M37" s="100"/>
    </row>
    <row r="38" spans="1:13" x14ac:dyDescent="0.25">
      <c r="A38" s="181"/>
      <c r="B38" s="186"/>
      <c r="C38" s="186"/>
      <c r="D38" s="186"/>
      <c r="E38" s="186"/>
      <c r="F38" s="186"/>
      <c r="G38" s="186"/>
      <c r="H38" s="186"/>
      <c r="I38" s="186"/>
      <c r="J38" s="172"/>
      <c r="K38" s="100"/>
      <c r="L38" s="100"/>
      <c r="M38" s="100"/>
    </row>
    <row r="39" spans="1:13" x14ac:dyDescent="0.25">
      <c r="A39" s="429"/>
      <c r="B39" s="184"/>
      <c r="C39" s="426"/>
      <c r="D39" s="426"/>
      <c r="E39" s="426"/>
      <c r="F39" s="426"/>
      <c r="G39" s="426"/>
      <c r="H39" s="426"/>
      <c r="I39" s="426"/>
      <c r="J39" s="174"/>
      <c r="K39" s="241"/>
      <c r="L39" s="100"/>
      <c r="M39" s="100"/>
    </row>
    <row r="40" spans="1:13" x14ac:dyDescent="0.25">
      <c r="A40" s="429"/>
      <c r="B40" s="186"/>
      <c r="C40" s="186"/>
      <c r="D40" s="426"/>
      <c r="E40" s="426"/>
      <c r="F40" s="426"/>
      <c r="G40" s="426"/>
      <c r="H40" s="426"/>
      <c r="I40" s="426"/>
      <c r="J40" s="172"/>
      <c r="K40" s="100"/>
      <c r="L40" s="100"/>
      <c r="M40" s="100"/>
    </row>
    <row r="41" spans="1:13" x14ac:dyDescent="0.25">
      <c r="A41" s="429"/>
      <c r="B41" s="184"/>
      <c r="C41" s="426"/>
      <c r="D41" s="426"/>
      <c r="E41" s="426"/>
      <c r="F41" s="426"/>
      <c r="G41" s="426"/>
      <c r="H41" s="426"/>
      <c r="I41" s="426"/>
      <c r="J41" s="174"/>
      <c r="K41" s="241"/>
      <c r="L41" s="100"/>
      <c r="M41" s="100"/>
    </row>
    <row r="42" spans="1:13" x14ac:dyDescent="0.25">
      <c r="A42" s="430"/>
      <c r="B42" s="186"/>
      <c r="C42" s="186"/>
      <c r="D42" s="426"/>
      <c r="E42" s="426"/>
      <c r="F42" s="426"/>
      <c r="G42" s="426"/>
      <c r="H42" s="426"/>
      <c r="I42" s="426"/>
      <c r="J42" s="172"/>
      <c r="K42" s="100"/>
      <c r="L42" s="100"/>
      <c r="M42" s="100"/>
    </row>
    <row r="43" spans="1:13" x14ac:dyDescent="0.25">
      <c r="A43" s="429"/>
      <c r="B43" s="184"/>
      <c r="C43" s="426"/>
      <c r="D43" s="426"/>
      <c r="E43" s="426"/>
      <c r="F43" s="426"/>
      <c r="G43" s="426"/>
      <c r="H43" s="426"/>
      <c r="I43" s="426"/>
      <c r="J43" s="174"/>
      <c r="K43" s="241"/>
      <c r="L43" s="100"/>
      <c r="M43" s="100"/>
    </row>
  </sheetData>
  <mergeCells count="1">
    <mergeCell ref="A5:I6"/>
  </mergeCells>
  <phoneticPr fontId="29" type="noConversion"/>
  <pageMargins left="0.75" right="0.75" top="1" bottom="1" header="0.5" footer="0.5"/>
  <pageSetup paperSize="9" orientation="landscape" verticalDpi="300" r:id="rId1"/>
  <headerFooter alignWithMargins="0"/>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workbookViewId="0">
      <selection activeCell="I2" sqref="I2"/>
    </sheetView>
  </sheetViews>
  <sheetFormatPr defaultRowHeight="12.5" x14ac:dyDescent="0.25"/>
  <cols>
    <col min="8" max="8" width="10.1796875" bestFit="1" customWidth="1"/>
  </cols>
  <sheetData>
    <row r="1" spans="1:9" ht="13" x14ac:dyDescent="0.3">
      <c r="A1" s="12" t="s">
        <v>98</v>
      </c>
    </row>
    <row r="2" spans="1:9" ht="13" x14ac:dyDescent="0.3">
      <c r="A2" s="12" t="s">
        <v>99</v>
      </c>
    </row>
    <row r="3" spans="1:9" ht="13" x14ac:dyDescent="0.3">
      <c r="A3" s="12" t="s">
        <v>100</v>
      </c>
      <c r="F3" s="14" t="s">
        <v>101</v>
      </c>
    </row>
    <row r="4" spans="1:9" x14ac:dyDescent="0.25">
      <c r="A4" t="s">
        <v>102</v>
      </c>
      <c r="D4" s="13">
        <v>38443</v>
      </c>
    </row>
    <row r="6" spans="1:9" ht="13" x14ac:dyDescent="0.3">
      <c r="A6">
        <v>1</v>
      </c>
      <c r="B6" s="1" t="s">
        <v>107</v>
      </c>
    </row>
    <row r="7" spans="1:9" ht="13" x14ac:dyDescent="0.3">
      <c r="B7" s="1"/>
    </row>
    <row r="8" spans="1:9" x14ac:dyDescent="0.25">
      <c r="B8" s="118" t="s">
        <v>827</v>
      </c>
      <c r="C8" s="45" t="s">
        <v>108</v>
      </c>
    </row>
    <row r="9" spans="1:9" ht="13" x14ac:dyDescent="0.3">
      <c r="C9" s="119" t="s">
        <v>109</v>
      </c>
      <c r="D9" s="120"/>
      <c r="E9" s="120"/>
      <c r="F9" s="120"/>
      <c r="G9" s="120"/>
      <c r="I9" s="56">
        <v>115.56</v>
      </c>
    </row>
    <row r="10" spans="1:9" ht="13" x14ac:dyDescent="0.3">
      <c r="C10" s="119"/>
      <c r="D10" s="120"/>
      <c r="E10" s="120"/>
      <c r="F10" s="120"/>
      <c r="G10" s="120"/>
      <c r="I10" s="59"/>
    </row>
    <row r="11" spans="1:9" ht="13" x14ac:dyDescent="0.3">
      <c r="C11" s="119" t="s">
        <v>110</v>
      </c>
      <c r="D11" s="120"/>
      <c r="E11" s="120"/>
      <c r="F11" s="120"/>
      <c r="G11" s="120"/>
      <c r="I11" s="56">
        <v>74.86</v>
      </c>
    </row>
    <row r="12" spans="1:9" ht="13" x14ac:dyDescent="0.3">
      <c r="C12" s="119"/>
      <c r="D12" s="120"/>
      <c r="E12" s="120"/>
      <c r="F12" s="120"/>
      <c r="G12" s="120"/>
      <c r="I12" s="59"/>
    </row>
    <row r="13" spans="1:9" ht="13" x14ac:dyDescent="0.3">
      <c r="C13" s="1192" t="s">
        <v>117</v>
      </c>
      <c r="D13" s="1192"/>
      <c r="E13" s="1192"/>
      <c r="F13" s="1192"/>
      <c r="G13" s="1192"/>
      <c r="I13" s="58">
        <v>126.01</v>
      </c>
    </row>
    <row r="14" spans="1:9" ht="13" x14ac:dyDescent="0.3">
      <c r="C14" s="119"/>
      <c r="D14" s="120"/>
      <c r="E14" s="120"/>
      <c r="F14" s="120"/>
      <c r="G14" s="120"/>
      <c r="I14" s="60"/>
    </row>
    <row r="15" spans="1:9" ht="13" x14ac:dyDescent="0.3">
      <c r="C15" s="119" t="s">
        <v>118</v>
      </c>
      <c r="D15" s="120"/>
      <c r="E15" s="120"/>
      <c r="F15" s="120"/>
      <c r="G15" s="120"/>
      <c r="I15" s="56">
        <v>191.27</v>
      </c>
    </row>
    <row r="16" spans="1:9" x14ac:dyDescent="0.25">
      <c r="I16" s="60"/>
    </row>
    <row r="17" spans="1:9" x14ac:dyDescent="0.25">
      <c r="B17" s="122" t="s">
        <v>829</v>
      </c>
      <c r="C17" s="22" t="s">
        <v>119</v>
      </c>
      <c r="I17" s="56">
        <v>84.88</v>
      </c>
    </row>
    <row r="18" spans="1:9" x14ac:dyDescent="0.25">
      <c r="I18" s="60"/>
    </row>
    <row r="19" spans="1:9" x14ac:dyDescent="0.25">
      <c r="B19" s="123" t="s">
        <v>848</v>
      </c>
      <c r="C19" s="1193" t="s">
        <v>120</v>
      </c>
      <c r="D19" s="1193"/>
      <c r="E19" s="1193"/>
      <c r="F19" s="1193"/>
      <c r="G19" s="1193"/>
      <c r="I19" s="58">
        <v>84.88</v>
      </c>
    </row>
    <row r="20" spans="1:9" x14ac:dyDescent="0.25">
      <c r="C20" s="53"/>
      <c r="I20" s="60"/>
    </row>
    <row r="21" spans="1:9" x14ac:dyDescent="0.25">
      <c r="B21" s="118" t="s">
        <v>121</v>
      </c>
      <c r="C21" s="45" t="s">
        <v>122</v>
      </c>
      <c r="I21" s="60"/>
    </row>
    <row r="22" spans="1:9" ht="13" x14ac:dyDescent="0.3">
      <c r="C22" s="119" t="s">
        <v>123</v>
      </c>
      <c r="D22" s="120"/>
      <c r="E22" s="120"/>
      <c r="F22" s="120"/>
      <c r="G22" s="120"/>
      <c r="I22" s="56">
        <v>73.69</v>
      </c>
    </row>
    <row r="23" spans="1:9" x14ac:dyDescent="0.25">
      <c r="C23" s="120"/>
      <c r="D23" s="120"/>
      <c r="E23" s="120"/>
      <c r="F23" s="120"/>
      <c r="G23" s="120"/>
      <c r="I23" s="59"/>
    </row>
    <row r="24" spans="1:9" ht="13" x14ac:dyDescent="0.3">
      <c r="C24" s="119" t="s">
        <v>124</v>
      </c>
      <c r="D24" s="120"/>
      <c r="E24" s="120"/>
      <c r="F24" s="120"/>
      <c r="G24" s="120"/>
      <c r="I24" s="56">
        <v>47.47</v>
      </c>
    </row>
    <row r="25" spans="1:9" x14ac:dyDescent="0.25">
      <c r="C25" s="120"/>
      <c r="D25" s="120"/>
      <c r="E25" s="120"/>
      <c r="F25" s="120"/>
      <c r="G25" s="120"/>
      <c r="I25" s="59"/>
    </row>
    <row r="26" spans="1:9" ht="13" x14ac:dyDescent="0.3">
      <c r="C26" s="1192" t="s">
        <v>125</v>
      </c>
      <c r="D26" s="1192"/>
      <c r="E26" s="1192"/>
      <c r="F26" s="1192"/>
      <c r="G26" s="1192"/>
      <c r="I26" s="124">
        <v>90.63</v>
      </c>
    </row>
    <row r="27" spans="1:9" ht="13" x14ac:dyDescent="0.3">
      <c r="C27" s="119"/>
      <c r="D27" s="120"/>
      <c r="E27" s="120"/>
      <c r="F27" s="120"/>
      <c r="G27" s="120"/>
      <c r="I27" s="60"/>
    </row>
    <row r="28" spans="1:9" ht="13" x14ac:dyDescent="0.3">
      <c r="C28" s="1192" t="s">
        <v>126</v>
      </c>
      <c r="D28" s="1192"/>
      <c r="E28" s="1192"/>
      <c r="F28" s="1192"/>
      <c r="G28" s="1192"/>
      <c r="I28" s="124">
        <v>74.38</v>
      </c>
    </row>
    <row r="29" spans="1:9" ht="13" x14ac:dyDescent="0.3">
      <c r="C29" s="119"/>
      <c r="D29" s="120"/>
      <c r="E29" s="120"/>
      <c r="F29" s="120"/>
      <c r="G29" s="120"/>
      <c r="I29" s="60"/>
    </row>
    <row r="30" spans="1:9" ht="13" x14ac:dyDescent="0.3">
      <c r="C30" s="119" t="s">
        <v>127</v>
      </c>
      <c r="D30" s="120"/>
      <c r="E30" s="120"/>
      <c r="F30" s="120"/>
      <c r="G30" s="120"/>
      <c r="I30" s="56">
        <v>117.48</v>
      </c>
    </row>
    <row r="32" spans="1:9" ht="13" x14ac:dyDescent="0.3">
      <c r="A32">
        <v>2</v>
      </c>
      <c r="B32" s="1" t="s">
        <v>128</v>
      </c>
    </row>
    <row r="34" spans="1:9" x14ac:dyDescent="0.25">
      <c r="B34" s="122" t="s">
        <v>827</v>
      </c>
      <c r="C34" s="22" t="s">
        <v>129</v>
      </c>
      <c r="I34" s="56">
        <v>70.7</v>
      </c>
    </row>
    <row r="35" spans="1:9" x14ac:dyDescent="0.25">
      <c r="B35" s="4"/>
      <c r="I35" s="60"/>
    </row>
    <row r="36" spans="1:9" x14ac:dyDescent="0.25">
      <c r="B36" s="122" t="s">
        <v>829</v>
      </c>
      <c r="C36" s="22" t="s">
        <v>130</v>
      </c>
      <c r="I36" s="56">
        <v>47.47</v>
      </c>
    </row>
    <row r="37" spans="1:9" x14ac:dyDescent="0.25">
      <c r="B37" s="4"/>
      <c r="I37" s="60"/>
    </row>
    <row r="38" spans="1:9" x14ac:dyDescent="0.25">
      <c r="B38" s="122" t="s">
        <v>848</v>
      </c>
      <c r="C38" s="22" t="s">
        <v>131</v>
      </c>
      <c r="I38" s="56">
        <v>94.31</v>
      </c>
    </row>
    <row r="39" spans="1:9" x14ac:dyDescent="0.25">
      <c r="B39" s="4"/>
      <c r="I39" s="60"/>
    </row>
    <row r="40" spans="1:9" x14ac:dyDescent="0.25">
      <c r="B40" s="122" t="s">
        <v>121</v>
      </c>
      <c r="C40" s="22" t="s">
        <v>132</v>
      </c>
      <c r="I40" s="56">
        <v>70.7</v>
      </c>
    </row>
    <row r="42" spans="1:9" ht="13" x14ac:dyDescent="0.3">
      <c r="A42">
        <v>3</v>
      </c>
      <c r="B42" s="1" t="s">
        <v>133</v>
      </c>
    </row>
    <row r="44" spans="1:9" x14ac:dyDescent="0.25">
      <c r="B44" s="123" t="s">
        <v>827</v>
      </c>
      <c r="C44" s="1196" t="s">
        <v>134</v>
      </c>
      <c r="D44" s="1196"/>
      <c r="E44" s="1196"/>
      <c r="F44" s="1196"/>
      <c r="G44" s="1196"/>
      <c r="I44" s="124">
        <v>173.37</v>
      </c>
    </row>
    <row r="45" spans="1:9" x14ac:dyDescent="0.25">
      <c r="B45" s="4"/>
    </row>
    <row r="46" spans="1:9" x14ac:dyDescent="0.25">
      <c r="B46" s="122" t="s">
        <v>829</v>
      </c>
      <c r="C46" s="22" t="s">
        <v>135</v>
      </c>
      <c r="I46" s="56">
        <v>53.76</v>
      </c>
    </row>
    <row r="47" spans="1:9" x14ac:dyDescent="0.25">
      <c r="I47" s="60"/>
    </row>
    <row r="48" spans="1:9" ht="13" x14ac:dyDescent="0.3">
      <c r="A48">
        <v>4</v>
      </c>
      <c r="B48" s="1" t="s">
        <v>136</v>
      </c>
      <c r="I48" s="60"/>
    </row>
    <row r="49" spans="2:10" x14ac:dyDescent="0.25">
      <c r="B49" s="125" t="s">
        <v>827</v>
      </c>
      <c r="C49" s="1197" t="s">
        <v>137</v>
      </c>
      <c r="D49" s="1197"/>
      <c r="E49" s="1197"/>
      <c r="F49" s="1197"/>
      <c r="G49" s="1197"/>
      <c r="H49" s="1197"/>
      <c r="I49" s="1197"/>
    </row>
    <row r="50" spans="2:10" ht="13" x14ac:dyDescent="0.3">
      <c r="C50" s="119" t="s">
        <v>138</v>
      </c>
      <c r="D50" s="120"/>
      <c r="E50" s="120"/>
      <c r="F50" s="120"/>
      <c r="G50" s="120"/>
      <c r="I50" s="56">
        <v>37.99</v>
      </c>
    </row>
    <row r="51" spans="2:10" x14ac:dyDescent="0.25">
      <c r="C51" s="120"/>
      <c r="D51" s="120"/>
      <c r="E51" s="120"/>
      <c r="F51" s="120"/>
      <c r="G51" s="120"/>
      <c r="I51" s="60"/>
    </row>
    <row r="52" spans="2:10" ht="13" x14ac:dyDescent="0.3">
      <c r="C52" s="1192" t="s">
        <v>139</v>
      </c>
      <c r="D52" s="1192"/>
      <c r="E52" s="1192"/>
      <c r="F52" s="1192"/>
      <c r="G52" s="1192"/>
      <c r="I52" s="58">
        <v>24.36</v>
      </c>
    </row>
    <row r="53" spans="2:10" x14ac:dyDescent="0.25">
      <c r="C53" s="120"/>
      <c r="D53" s="120"/>
      <c r="E53" s="120"/>
      <c r="F53" s="120"/>
      <c r="G53" s="120"/>
      <c r="I53" s="60"/>
    </row>
    <row r="54" spans="2:10" ht="13" x14ac:dyDescent="0.3">
      <c r="C54" s="119" t="s">
        <v>140</v>
      </c>
      <c r="D54" s="120"/>
      <c r="E54" s="120"/>
      <c r="F54" s="120"/>
      <c r="G54" s="120"/>
      <c r="I54" s="7">
        <v>24.36</v>
      </c>
    </row>
    <row r="55" spans="2:10" x14ac:dyDescent="0.25">
      <c r="I55" s="60"/>
    </row>
    <row r="56" spans="2:10" x14ac:dyDescent="0.25">
      <c r="B56" s="125" t="s">
        <v>829</v>
      </c>
      <c r="C56" s="1197" t="s">
        <v>141</v>
      </c>
      <c r="D56" s="1197"/>
      <c r="E56" s="1197"/>
      <c r="F56" s="1197"/>
      <c r="G56" s="1197"/>
      <c r="H56" s="1197"/>
      <c r="I56" s="1197"/>
    </row>
    <row r="57" spans="2:10" ht="13" x14ac:dyDescent="0.3">
      <c r="C57" s="1192" t="s">
        <v>142</v>
      </c>
      <c r="D57" s="1192"/>
      <c r="E57" s="1192"/>
      <c r="F57" s="1192"/>
      <c r="G57" s="1192"/>
      <c r="I57" s="58">
        <v>97.91</v>
      </c>
    </row>
    <row r="58" spans="2:10" x14ac:dyDescent="0.25">
      <c r="C58" s="120"/>
      <c r="D58" s="120"/>
      <c r="E58" s="120"/>
      <c r="F58" s="120"/>
      <c r="G58" s="120"/>
      <c r="I58" s="60"/>
    </row>
    <row r="59" spans="2:10" ht="13" x14ac:dyDescent="0.3">
      <c r="B59" s="126" t="s">
        <v>143</v>
      </c>
      <c r="C59" s="1195" t="s">
        <v>144</v>
      </c>
      <c r="D59" s="1195"/>
      <c r="E59" s="1195"/>
      <c r="F59" s="1195"/>
      <c r="G59" s="1195"/>
      <c r="H59" s="127">
        <v>37438</v>
      </c>
      <c r="I59" s="128">
        <v>35.65</v>
      </c>
      <c r="J59" s="57" t="s">
        <v>145</v>
      </c>
    </row>
    <row r="60" spans="2:10" ht="13" x14ac:dyDescent="0.3">
      <c r="C60" s="121"/>
      <c r="D60" s="121"/>
      <c r="E60" s="121"/>
      <c r="F60" s="121"/>
      <c r="G60" s="121"/>
      <c r="I60" s="129"/>
    </row>
    <row r="61" spans="2:10" ht="13" x14ac:dyDescent="0.3">
      <c r="C61" s="1192" t="s">
        <v>146</v>
      </c>
      <c r="D61" s="1192"/>
      <c r="E61" s="1192"/>
      <c r="F61" s="1192"/>
      <c r="G61" s="1192"/>
      <c r="I61" s="58">
        <v>73.86</v>
      </c>
    </row>
    <row r="62" spans="2:10" ht="13" x14ac:dyDescent="0.3">
      <c r="C62" s="121"/>
      <c r="D62" s="121"/>
      <c r="E62" s="121"/>
      <c r="F62" s="121"/>
      <c r="G62" s="121"/>
      <c r="I62" s="129"/>
    </row>
    <row r="63" spans="2:10" ht="13" x14ac:dyDescent="0.3">
      <c r="C63" s="1192" t="s">
        <v>147</v>
      </c>
      <c r="D63" s="1192"/>
      <c r="E63" s="1192"/>
      <c r="F63" s="1192"/>
      <c r="G63" s="1192"/>
      <c r="I63" s="58">
        <v>58.12</v>
      </c>
    </row>
    <row r="64" spans="2:10" x14ac:dyDescent="0.25">
      <c r="C64" s="120"/>
      <c r="D64" s="120"/>
      <c r="E64" s="120"/>
      <c r="F64" s="120"/>
      <c r="G64" s="120"/>
      <c r="I64" s="60"/>
    </row>
    <row r="65" spans="1:10" ht="13" x14ac:dyDescent="0.3">
      <c r="B65" s="130"/>
      <c r="C65" s="1194" t="s">
        <v>148</v>
      </c>
      <c r="D65" s="1194"/>
      <c r="E65" s="1194"/>
      <c r="F65" s="1194"/>
      <c r="G65" s="1194"/>
      <c r="H65" s="131">
        <f>$D$4</f>
        <v>38443</v>
      </c>
      <c r="I65" s="58">
        <v>24.36</v>
      </c>
      <c r="J65" s="57"/>
    </row>
    <row r="66" spans="1:10" x14ac:dyDescent="0.25">
      <c r="C66" s="120"/>
      <c r="D66" s="120"/>
      <c r="E66" s="120"/>
      <c r="F66" s="120"/>
      <c r="G66" s="120"/>
      <c r="I66" s="71"/>
    </row>
    <row r="67" spans="1:10" ht="13" x14ac:dyDescent="0.3">
      <c r="B67" s="132" t="s">
        <v>143</v>
      </c>
      <c r="C67" s="133" t="s">
        <v>149</v>
      </c>
      <c r="D67" s="134"/>
      <c r="E67" s="134"/>
      <c r="F67" s="134"/>
      <c r="G67" s="135"/>
      <c r="H67" s="136">
        <v>37438</v>
      </c>
      <c r="I67" s="137">
        <v>35.65</v>
      </c>
      <c r="J67" s="57" t="s">
        <v>145</v>
      </c>
    </row>
    <row r="68" spans="1:10" x14ac:dyDescent="0.25">
      <c r="C68" s="120"/>
      <c r="D68" s="120"/>
      <c r="E68" s="120"/>
      <c r="F68" s="120"/>
      <c r="G68" s="120"/>
      <c r="I68" s="71"/>
    </row>
    <row r="69" spans="1:10" ht="13" x14ac:dyDescent="0.3">
      <c r="B69" s="138" t="s">
        <v>143</v>
      </c>
      <c r="C69" s="1195" t="s">
        <v>150</v>
      </c>
      <c r="D69" s="1195"/>
      <c r="E69" s="1195"/>
      <c r="F69" s="1195"/>
      <c r="G69" s="1195"/>
      <c r="H69" s="139">
        <v>37438</v>
      </c>
      <c r="I69" s="140">
        <v>34.1</v>
      </c>
      <c r="J69" s="57" t="s">
        <v>145</v>
      </c>
    </row>
    <row r="70" spans="1:10" x14ac:dyDescent="0.25">
      <c r="C70" s="120"/>
      <c r="D70" s="120"/>
      <c r="E70" s="120"/>
      <c r="F70" s="120"/>
      <c r="G70" s="120"/>
      <c r="I70" s="60"/>
    </row>
    <row r="71" spans="1:10" ht="13" x14ac:dyDescent="0.3">
      <c r="B71" s="138" t="s">
        <v>143</v>
      </c>
      <c r="C71" s="1195" t="s">
        <v>151</v>
      </c>
      <c r="D71" s="1195"/>
      <c r="E71" s="1195"/>
      <c r="F71" s="1195"/>
      <c r="G71" s="1195"/>
      <c r="H71" s="139">
        <v>37438</v>
      </c>
      <c r="I71" s="128">
        <v>22.85</v>
      </c>
      <c r="J71" s="57" t="s">
        <v>145</v>
      </c>
    </row>
    <row r="72" spans="1:10" ht="13" x14ac:dyDescent="0.3">
      <c r="C72" s="121"/>
      <c r="D72" s="121"/>
      <c r="E72" s="121"/>
      <c r="F72" s="121"/>
      <c r="G72" s="121"/>
      <c r="I72" s="129"/>
    </row>
    <row r="73" spans="1:10" ht="13" x14ac:dyDescent="0.3">
      <c r="C73" s="1192" t="s">
        <v>152</v>
      </c>
      <c r="D73" s="1192"/>
      <c r="E73" s="1192"/>
      <c r="F73" s="1192"/>
      <c r="G73" s="1192"/>
      <c r="I73" s="58">
        <v>44.95</v>
      </c>
    </row>
    <row r="74" spans="1:10" x14ac:dyDescent="0.25">
      <c r="C74" s="120"/>
      <c r="D74" s="120"/>
      <c r="E74" s="120"/>
      <c r="F74" s="120"/>
      <c r="G74" s="120"/>
      <c r="I74" s="60"/>
    </row>
    <row r="75" spans="1:10" ht="13" x14ac:dyDescent="0.3">
      <c r="B75" s="138" t="s">
        <v>143</v>
      </c>
      <c r="C75" s="133" t="s">
        <v>153</v>
      </c>
      <c r="D75" s="134"/>
      <c r="E75" s="134"/>
      <c r="F75" s="134"/>
      <c r="G75" s="134"/>
      <c r="H75" s="141">
        <v>37712</v>
      </c>
      <c r="I75" s="142">
        <v>23.6</v>
      </c>
      <c r="J75" s="57" t="s">
        <v>154</v>
      </c>
    </row>
    <row r="76" spans="1:10" x14ac:dyDescent="0.25">
      <c r="I76" s="60"/>
    </row>
    <row r="77" spans="1:10" ht="13" x14ac:dyDescent="0.3">
      <c r="A77">
        <v>5</v>
      </c>
      <c r="B77" s="1" t="s">
        <v>155</v>
      </c>
      <c r="I77" s="60"/>
    </row>
    <row r="78" spans="1:10" x14ac:dyDescent="0.25">
      <c r="B78" s="125" t="s">
        <v>827</v>
      </c>
      <c r="C78" s="1191" t="s">
        <v>156</v>
      </c>
      <c r="D78" s="1191"/>
      <c r="E78" s="1191"/>
      <c r="F78" s="1191"/>
      <c r="G78" s="1191"/>
      <c r="H78" s="1191"/>
      <c r="I78" s="1191"/>
    </row>
    <row r="79" spans="1:10" ht="13" x14ac:dyDescent="0.3">
      <c r="C79" s="119" t="s">
        <v>157</v>
      </c>
      <c r="D79" s="120"/>
      <c r="E79" s="120"/>
      <c r="F79" s="120"/>
      <c r="G79" s="120"/>
      <c r="I79" s="56">
        <v>74.86</v>
      </c>
    </row>
    <row r="80" spans="1:10" x14ac:dyDescent="0.25">
      <c r="C80" s="120"/>
      <c r="D80" s="120"/>
      <c r="E80" s="120"/>
      <c r="F80" s="120"/>
      <c r="G80" s="120"/>
      <c r="I80" s="143"/>
    </row>
    <row r="81" spans="1:9" ht="13" x14ac:dyDescent="0.3">
      <c r="C81" s="1192" t="s">
        <v>158</v>
      </c>
      <c r="D81" s="1192"/>
      <c r="E81" s="1192"/>
      <c r="F81" s="1192"/>
      <c r="G81" s="1192"/>
      <c r="I81" s="58">
        <v>39.22</v>
      </c>
    </row>
    <row r="82" spans="1:9" x14ac:dyDescent="0.25">
      <c r="C82" s="120" t="s">
        <v>325</v>
      </c>
      <c r="D82" s="120"/>
      <c r="E82" s="120"/>
      <c r="F82" s="120"/>
      <c r="G82" s="120"/>
      <c r="I82" s="143"/>
    </row>
    <row r="83" spans="1:9" ht="13" x14ac:dyDescent="0.3">
      <c r="C83" s="119" t="s">
        <v>159</v>
      </c>
      <c r="D83" s="120"/>
      <c r="E83" s="120"/>
      <c r="F83" s="120"/>
      <c r="G83" s="120"/>
      <c r="I83" s="56">
        <v>25.15</v>
      </c>
    </row>
    <row r="84" spans="1:9" x14ac:dyDescent="0.25">
      <c r="C84" s="120"/>
      <c r="D84" s="120"/>
      <c r="E84" s="120"/>
      <c r="F84" s="120"/>
      <c r="G84" s="120"/>
      <c r="I84" s="60"/>
    </row>
    <row r="85" spans="1:9" ht="13" x14ac:dyDescent="0.3">
      <c r="C85" s="119" t="s">
        <v>160</v>
      </c>
      <c r="D85" s="120"/>
      <c r="E85" s="120"/>
      <c r="F85" s="120"/>
      <c r="G85" s="120"/>
      <c r="I85" s="56">
        <v>115.56</v>
      </c>
    </row>
    <row r="86" spans="1:9" x14ac:dyDescent="0.25">
      <c r="C86" s="120"/>
      <c r="D86" s="120"/>
      <c r="E86" s="120"/>
      <c r="F86" s="120"/>
      <c r="G86" s="120"/>
      <c r="I86" s="60"/>
    </row>
    <row r="87" spans="1:9" ht="13" x14ac:dyDescent="0.3">
      <c r="C87" s="119" t="s">
        <v>161</v>
      </c>
      <c r="D87" s="120"/>
      <c r="E87" s="120"/>
      <c r="F87" s="120"/>
      <c r="G87" s="120"/>
      <c r="I87" s="56">
        <v>73.69</v>
      </c>
    </row>
    <row r="88" spans="1:9" x14ac:dyDescent="0.25">
      <c r="I88" s="60"/>
    </row>
    <row r="89" spans="1:9" x14ac:dyDescent="0.25">
      <c r="B89" s="118" t="s">
        <v>829</v>
      </c>
      <c r="C89" s="45" t="s">
        <v>162</v>
      </c>
      <c r="I89" s="60"/>
    </row>
    <row r="90" spans="1:9" ht="13" x14ac:dyDescent="0.3">
      <c r="C90" s="1192" t="s">
        <v>163</v>
      </c>
      <c r="D90" s="1192"/>
      <c r="E90" s="1192"/>
      <c r="F90" s="1192"/>
      <c r="G90" s="1192"/>
      <c r="I90" s="58">
        <v>39.22</v>
      </c>
    </row>
    <row r="91" spans="1:9" x14ac:dyDescent="0.25">
      <c r="C91" s="120"/>
      <c r="D91" s="120"/>
      <c r="E91" s="120"/>
      <c r="F91" s="120"/>
      <c r="G91" s="120"/>
      <c r="I91" s="60"/>
    </row>
    <row r="92" spans="1:9" ht="13" x14ac:dyDescent="0.3">
      <c r="C92" s="119" t="s">
        <v>164</v>
      </c>
      <c r="D92" s="120"/>
      <c r="E92" s="120"/>
      <c r="F92" s="120"/>
      <c r="G92" s="120"/>
      <c r="I92" s="56">
        <v>25.15</v>
      </c>
    </row>
    <row r="93" spans="1:9" x14ac:dyDescent="0.25">
      <c r="I93" s="60"/>
    </row>
    <row r="94" spans="1:9" ht="13" x14ac:dyDescent="0.3">
      <c r="A94">
        <v>6</v>
      </c>
      <c r="B94" s="1" t="s">
        <v>165</v>
      </c>
      <c r="I94" s="60"/>
    </row>
    <row r="95" spans="1:9" x14ac:dyDescent="0.25">
      <c r="I95" s="60"/>
    </row>
    <row r="96" spans="1:9" x14ac:dyDescent="0.25">
      <c r="B96" s="118" t="s">
        <v>827</v>
      </c>
      <c r="C96" s="45" t="s">
        <v>166</v>
      </c>
      <c r="I96" s="60"/>
    </row>
    <row r="97" spans="1:9" ht="13" x14ac:dyDescent="0.3">
      <c r="B97" s="4"/>
      <c r="C97" s="119" t="s">
        <v>167</v>
      </c>
      <c r="I97" s="56">
        <v>1905.99</v>
      </c>
    </row>
    <row r="98" spans="1:9" x14ac:dyDescent="0.25">
      <c r="B98" s="4"/>
      <c r="C98" s="120"/>
      <c r="I98" s="143"/>
    </row>
    <row r="99" spans="1:9" ht="13" x14ac:dyDescent="0.3">
      <c r="B99" s="4"/>
      <c r="C99" s="119" t="s">
        <v>168</v>
      </c>
      <c r="I99" s="56">
        <v>3454.43</v>
      </c>
    </row>
    <row r="100" spans="1:9" x14ac:dyDescent="0.25">
      <c r="B100" s="4"/>
      <c r="C100" s="120"/>
      <c r="I100" s="143"/>
    </row>
    <row r="101" spans="1:9" ht="13" x14ac:dyDescent="0.3">
      <c r="B101" s="4"/>
      <c r="C101" s="119" t="s">
        <v>169</v>
      </c>
      <c r="I101" s="56">
        <v>1477.22</v>
      </c>
    </row>
    <row r="102" spans="1:9" x14ac:dyDescent="0.25">
      <c r="B102" s="4"/>
      <c r="I102" s="60"/>
    </row>
    <row r="103" spans="1:9" x14ac:dyDescent="0.25">
      <c r="B103" s="118" t="s">
        <v>829</v>
      </c>
      <c r="C103" s="45" t="s">
        <v>170</v>
      </c>
      <c r="I103" s="60"/>
    </row>
    <row r="104" spans="1:9" ht="13" x14ac:dyDescent="0.3">
      <c r="B104" s="4"/>
      <c r="C104" s="119" t="s">
        <v>171</v>
      </c>
      <c r="I104" s="56">
        <v>25.68</v>
      </c>
    </row>
    <row r="105" spans="1:9" x14ac:dyDescent="0.25">
      <c r="C105" s="120"/>
      <c r="I105" s="60"/>
    </row>
    <row r="106" spans="1:9" ht="13" x14ac:dyDescent="0.3">
      <c r="C106" s="119" t="s">
        <v>172</v>
      </c>
      <c r="I106" s="56">
        <v>52.06</v>
      </c>
    </row>
    <row r="107" spans="1:9" x14ac:dyDescent="0.25">
      <c r="C107" s="120"/>
      <c r="I107" s="60"/>
    </row>
    <row r="108" spans="1:9" ht="13" x14ac:dyDescent="0.3">
      <c r="A108">
        <v>7</v>
      </c>
      <c r="B108" s="1" t="s">
        <v>173</v>
      </c>
      <c r="I108" s="60"/>
    </row>
    <row r="109" spans="1:9" x14ac:dyDescent="0.25">
      <c r="B109" s="118" t="s">
        <v>827</v>
      </c>
      <c r="C109" s="45" t="s">
        <v>174</v>
      </c>
      <c r="I109" s="60"/>
    </row>
    <row r="110" spans="1:9" ht="13" x14ac:dyDescent="0.3">
      <c r="B110" s="4"/>
      <c r="C110" s="119" t="s">
        <v>175</v>
      </c>
      <c r="I110" s="56">
        <v>24.57</v>
      </c>
    </row>
    <row r="111" spans="1:9" x14ac:dyDescent="0.25">
      <c r="B111" s="4"/>
      <c r="C111" s="120"/>
      <c r="I111" s="60"/>
    </row>
    <row r="112" spans="1:9" ht="13" x14ac:dyDescent="0.3">
      <c r="B112" s="4"/>
      <c r="C112" s="119" t="s">
        <v>176</v>
      </c>
      <c r="I112" s="56">
        <v>9.2200000000000006</v>
      </c>
    </row>
    <row r="113" spans="2:9" x14ac:dyDescent="0.25">
      <c r="B113" s="4"/>
      <c r="I113" s="60"/>
    </row>
    <row r="114" spans="2:9" x14ac:dyDescent="0.25">
      <c r="B114" s="123" t="s">
        <v>829</v>
      </c>
      <c r="C114" s="1193" t="s">
        <v>177</v>
      </c>
      <c r="D114" s="1193"/>
      <c r="E114" s="1193"/>
      <c r="F114" s="1193"/>
      <c r="G114" s="1193"/>
      <c r="I114" s="58">
        <v>3.36</v>
      </c>
    </row>
    <row r="115" spans="2:9" x14ac:dyDescent="0.25">
      <c r="B115" s="4"/>
      <c r="I115" s="60"/>
    </row>
    <row r="116" spans="2:9" x14ac:dyDescent="0.25">
      <c r="B116" s="122" t="s">
        <v>848</v>
      </c>
      <c r="C116" s="22" t="s">
        <v>178</v>
      </c>
      <c r="I116" s="56">
        <v>58.56</v>
      </c>
    </row>
  </sheetData>
  <mergeCells count="20">
    <mergeCell ref="C13:G13"/>
    <mergeCell ref="C19:G19"/>
    <mergeCell ref="C26:G26"/>
    <mergeCell ref="C28:G28"/>
    <mergeCell ref="C57:G57"/>
    <mergeCell ref="C59:G59"/>
    <mergeCell ref="C61:G61"/>
    <mergeCell ref="C63:G63"/>
    <mergeCell ref="C44:G44"/>
    <mergeCell ref="C49:I49"/>
    <mergeCell ref="C52:G52"/>
    <mergeCell ref="C56:I56"/>
    <mergeCell ref="C78:I78"/>
    <mergeCell ref="C81:G81"/>
    <mergeCell ref="C90:G90"/>
    <mergeCell ref="C114:G114"/>
    <mergeCell ref="C65:G65"/>
    <mergeCell ref="C69:G69"/>
    <mergeCell ref="C71:G71"/>
    <mergeCell ref="C73:G73"/>
  </mergeCells>
  <phoneticPr fontId="29"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65519"/>
  <sheetViews>
    <sheetView workbookViewId="0">
      <pane ySplit="2" topLeftCell="A33" activePane="bottomLeft" state="frozen"/>
      <selection activeCell="F287" sqref="F287"/>
      <selection pane="bottomLeft" activeCell="M2" sqref="M2"/>
    </sheetView>
  </sheetViews>
  <sheetFormatPr defaultRowHeight="12.5" x14ac:dyDescent="0.25"/>
  <cols>
    <col min="1" max="1" width="21.54296875" bestFit="1" customWidth="1"/>
    <col min="3" max="4" width="11.1796875" bestFit="1" customWidth="1"/>
    <col min="5" max="5" width="9.54296875" bestFit="1" customWidth="1"/>
    <col min="6" max="6" width="9.1796875" style="53" customWidth="1"/>
    <col min="8" max="8" width="10.1796875" bestFit="1" customWidth="1"/>
    <col min="9" max="9" width="9.1796875" customWidth="1"/>
    <col min="10" max="10" width="10.54296875" style="10" customWidth="1"/>
    <col min="12" max="12" width="9.54296875" bestFit="1" customWidth="1"/>
  </cols>
  <sheetData>
    <row r="1" spans="1:13" ht="25.5" customHeight="1" x14ac:dyDescent="0.3">
      <c r="B1" s="5"/>
      <c r="C1" s="3" t="s">
        <v>945</v>
      </c>
      <c r="D1" s="355" t="s">
        <v>946</v>
      </c>
      <c r="E1" s="4" t="s">
        <v>947</v>
      </c>
      <c r="F1" s="2" t="s">
        <v>948</v>
      </c>
      <c r="H1" s="1198" t="s">
        <v>605</v>
      </c>
      <c r="J1" s="100"/>
    </row>
    <row r="2" spans="1:13" ht="13" x14ac:dyDescent="0.3">
      <c r="A2" s="1" t="s">
        <v>320</v>
      </c>
      <c r="B2" s="2" t="s">
        <v>321</v>
      </c>
      <c r="C2" s="3" t="s">
        <v>322</v>
      </c>
      <c r="D2" s="356" t="s">
        <v>322</v>
      </c>
      <c r="E2" s="4" t="s">
        <v>323</v>
      </c>
      <c r="F2" s="2" t="s">
        <v>324</v>
      </c>
      <c r="H2" s="1198"/>
    </row>
    <row r="3" spans="1:13" hidden="1" x14ac:dyDescent="0.25">
      <c r="A3" t="s">
        <v>1134</v>
      </c>
      <c r="B3" s="5">
        <v>0</v>
      </c>
      <c r="C3" s="10">
        <v>0</v>
      </c>
      <c r="D3" s="271">
        <v>0</v>
      </c>
      <c r="E3" s="6">
        <f>IF(F3="Yes",'MD Rates'!$B$1,H3)</f>
        <v>39539</v>
      </c>
      <c r="F3" s="274" t="str">
        <f>IF(C3&lt;&gt;D3,"Yes","No")</f>
        <v>No</v>
      </c>
      <c r="H3" s="6">
        <v>39539</v>
      </c>
    </row>
    <row r="4" spans="1:13" hidden="1" x14ac:dyDescent="0.25">
      <c r="A4" s="679" t="s">
        <v>1134</v>
      </c>
      <c r="B4" s="680">
        <v>10</v>
      </c>
      <c r="C4" s="679">
        <v>30784</v>
      </c>
      <c r="D4" s="679">
        <f>'MD Rates'!C15</f>
        <v>31708</v>
      </c>
      <c r="E4" s="681">
        <f>IF(F4="Yes",'MD Rates'!$B$1,H4)</f>
        <v>43191</v>
      </c>
      <c r="F4" s="993" t="s">
        <v>528</v>
      </c>
      <c r="G4" s="679"/>
      <c r="H4" s="681">
        <v>43191</v>
      </c>
      <c r="I4" s="15" t="s">
        <v>23</v>
      </c>
      <c r="J4" s="100" t="s">
        <v>1287</v>
      </c>
    </row>
    <row r="5" spans="1:13" x14ac:dyDescent="0.25">
      <c r="A5" t="s">
        <v>1134</v>
      </c>
      <c r="B5" s="5">
        <v>12</v>
      </c>
      <c r="C5" s="10">
        <v>30936</v>
      </c>
      <c r="D5" s="271">
        <f>'MD Rates'!C14</f>
        <v>31864</v>
      </c>
      <c r="E5" s="6">
        <f>IF(F5="Yes",'MD Rates'!$B$1,H5)</f>
        <v>44287</v>
      </c>
      <c r="F5" s="274" t="str">
        <f t="shared" ref="F5:F77" si="0">IF(C5&lt;&gt;D5,"Yes","No")</f>
        <v>Yes</v>
      </c>
      <c r="H5" s="6">
        <v>43922</v>
      </c>
      <c r="I5" s="53"/>
      <c r="J5" s="999"/>
      <c r="M5" s="10"/>
    </row>
    <row r="6" spans="1:13" hidden="1" x14ac:dyDescent="0.25">
      <c r="A6" s="679" t="s">
        <v>1134</v>
      </c>
      <c r="B6" s="680">
        <v>20</v>
      </c>
      <c r="C6" s="679">
        <v>32798</v>
      </c>
      <c r="D6" s="679">
        <f>'MD Rates'!D15</f>
        <v>33782</v>
      </c>
      <c r="E6" s="681">
        <f>IF(F6="Yes",'MD Rates'!$B$1,H6)</f>
        <v>43191</v>
      </c>
      <c r="F6" s="993" t="s">
        <v>528</v>
      </c>
      <c r="G6" s="679"/>
      <c r="H6" s="681">
        <v>43191</v>
      </c>
      <c r="I6" s="15" t="s">
        <v>23</v>
      </c>
      <c r="J6" s="100" t="s">
        <v>1287</v>
      </c>
    </row>
    <row r="7" spans="1:13" x14ac:dyDescent="0.25">
      <c r="A7" t="s">
        <v>1134</v>
      </c>
      <c r="B7" s="5">
        <v>22</v>
      </c>
      <c r="C7" s="10">
        <v>32959</v>
      </c>
      <c r="D7" s="271">
        <f>'MD Rates'!D14</f>
        <v>33948</v>
      </c>
      <c r="E7" s="6">
        <f>IF(F7="Yes",'MD Rates'!$B$1,H7)</f>
        <v>44287</v>
      </c>
      <c r="F7" s="274" t="str">
        <f t="shared" si="0"/>
        <v>Yes</v>
      </c>
      <c r="H7" s="6">
        <v>43922</v>
      </c>
      <c r="I7" s="53"/>
      <c r="J7" s="100"/>
      <c r="M7" s="10"/>
    </row>
    <row r="8" spans="1:13" ht="14.5" x14ac:dyDescent="0.35">
      <c r="A8" t="s">
        <v>1134</v>
      </c>
      <c r="B8" s="5">
        <v>30</v>
      </c>
      <c r="C8" s="10">
        <v>34320</v>
      </c>
      <c r="D8" s="271">
        <f>'MD Rates'!C28</f>
        <v>35350</v>
      </c>
      <c r="E8" s="6">
        <f>IF(F8="Yes",'MD Rates'!$B$1,H8)</f>
        <v>44287</v>
      </c>
      <c r="F8" s="274" t="str">
        <f t="shared" si="0"/>
        <v>Yes</v>
      </c>
      <c r="H8" s="6">
        <v>43922</v>
      </c>
      <c r="I8" s="53" t="s">
        <v>325</v>
      </c>
      <c r="J8" s="100"/>
      <c r="K8" s="632"/>
      <c r="L8" s="274"/>
      <c r="M8" s="10"/>
    </row>
    <row r="9" spans="1:13" ht="14.5" hidden="1" x14ac:dyDescent="0.35">
      <c r="A9" s="679" t="s">
        <v>1134</v>
      </c>
      <c r="B9" s="680">
        <v>40</v>
      </c>
      <c r="C9" s="679">
        <v>34810</v>
      </c>
      <c r="D9" s="679">
        <f>'MD Rates'!E15</f>
        <v>35854</v>
      </c>
      <c r="E9" s="681">
        <f>IF(F9="Yes",'MD Rates'!$B$1,H9)</f>
        <v>43191</v>
      </c>
      <c r="F9" s="993" t="s">
        <v>528</v>
      </c>
      <c r="G9" s="679"/>
      <c r="H9" s="681">
        <v>43191</v>
      </c>
      <c r="I9" s="15" t="s">
        <v>1264</v>
      </c>
      <c r="J9" s="100" t="s">
        <v>1287</v>
      </c>
      <c r="K9" s="632"/>
      <c r="L9" s="274"/>
    </row>
    <row r="10" spans="1:13" ht="14.5" hidden="1" x14ac:dyDescent="0.35">
      <c r="A10" t="s">
        <v>1134</v>
      </c>
      <c r="B10" s="5">
        <v>50</v>
      </c>
      <c r="C10" s="10">
        <v>33657</v>
      </c>
      <c r="D10" s="271">
        <f>'MD Rates'!C27</f>
        <v>33657</v>
      </c>
      <c r="E10" s="6">
        <f>IF(F10="Yes",'MD Rates'!$B$1,H10)</f>
        <v>42826</v>
      </c>
      <c r="F10" s="274" t="str">
        <f t="shared" si="0"/>
        <v>No</v>
      </c>
      <c r="H10" s="6">
        <v>42826</v>
      </c>
      <c r="I10" t="s">
        <v>325</v>
      </c>
      <c r="J10" s="100"/>
      <c r="K10" s="632"/>
      <c r="L10" s="274"/>
    </row>
    <row r="11" spans="1:13" x14ac:dyDescent="0.25">
      <c r="A11" t="s">
        <v>1134</v>
      </c>
      <c r="B11" s="5">
        <v>60</v>
      </c>
      <c r="C11" s="10">
        <v>36020</v>
      </c>
      <c r="D11" s="271">
        <f>'MD Rates'!D28</f>
        <v>37101</v>
      </c>
      <c r="E11" s="6">
        <f>IF(F11="Yes",'MD Rates'!$B$1,H11)</f>
        <v>44287</v>
      </c>
      <c r="F11" s="274" t="str">
        <f t="shared" si="0"/>
        <v>Yes</v>
      </c>
      <c r="H11" s="6">
        <v>43922</v>
      </c>
      <c r="I11" s="53" t="s">
        <v>325</v>
      </c>
      <c r="M11" s="10"/>
    </row>
    <row r="12" spans="1:13" x14ac:dyDescent="0.25">
      <c r="A12" t="s">
        <v>1134</v>
      </c>
      <c r="B12" s="11">
        <v>70</v>
      </c>
      <c r="C12" s="10">
        <v>34982</v>
      </c>
      <c r="D12" s="271">
        <f>'MD Rates'!E14</f>
        <v>36031</v>
      </c>
      <c r="E12" s="6">
        <f>IF(F12="Yes",'MD Rates'!$B$1,H12)</f>
        <v>44287</v>
      </c>
      <c r="F12" s="274" t="str">
        <f t="shared" si="0"/>
        <v>Yes</v>
      </c>
      <c r="H12" s="6">
        <v>43922</v>
      </c>
      <c r="I12" s="53" t="s">
        <v>325</v>
      </c>
      <c r="J12" s="100"/>
      <c r="M12" s="10"/>
    </row>
    <row r="13" spans="1:13" x14ac:dyDescent="0.25">
      <c r="A13" t="s">
        <v>1134</v>
      </c>
      <c r="B13" s="366">
        <v>72</v>
      </c>
      <c r="C13" s="966">
        <v>37000.53</v>
      </c>
      <c r="D13" s="966">
        <f>ROUND('MD Rates'!C253*40*52.1428,2)</f>
        <v>38105.96</v>
      </c>
      <c r="E13" s="6">
        <f>IF(F13="Yes",'MD Rates'!$B$1,H13)</f>
        <v>44287</v>
      </c>
      <c r="F13" s="274" t="str">
        <f>IF(C13&lt;&gt;D13,"Yes","No")</f>
        <v>Yes</v>
      </c>
      <c r="G13" t="s">
        <v>325</v>
      </c>
      <c r="H13" s="6">
        <v>43922</v>
      </c>
      <c r="I13" s="53" t="s">
        <v>325</v>
      </c>
      <c r="M13" s="10"/>
    </row>
    <row r="14" spans="1:13" hidden="1" x14ac:dyDescent="0.25">
      <c r="A14" t="s">
        <v>1134</v>
      </c>
      <c r="B14" s="5">
        <v>80</v>
      </c>
      <c r="C14" s="10">
        <v>35480</v>
      </c>
      <c r="D14" s="271">
        <f>'MD Rates'!D27</f>
        <v>35480</v>
      </c>
      <c r="E14" s="6">
        <f>IF(F14="Yes",'MD Rates'!$B$1,H14)</f>
        <v>42826</v>
      </c>
      <c r="F14" s="274" t="str">
        <f t="shared" si="0"/>
        <v>No</v>
      </c>
      <c r="H14" s="6">
        <v>42826</v>
      </c>
      <c r="I14" t="s">
        <v>325</v>
      </c>
    </row>
    <row r="15" spans="1:13" x14ac:dyDescent="0.25">
      <c r="A15" t="s">
        <v>1134</v>
      </c>
      <c r="B15" s="11">
        <v>90</v>
      </c>
      <c r="C15" s="10">
        <v>37719</v>
      </c>
      <c r="D15" s="627">
        <f>'MD Rates'!E28</f>
        <v>38851</v>
      </c>
      <c r="E15" s="6">
        <f>IF(F15="Yes",'MD Rates'!$B$1,H15)</f>
        <v>44287</v>
      </c>
      <c r="F15" s="274" t="str">
        <f t="shared" si="0"/>
        <v>Yes</v>
      </c>
      <c r="H15" s="6">
        <v>43922</v>
      </c>
      <c r="I15" s="53" t="s">
        <v>325</v>
      </c>
      <c r="J15" s="100"/>
      <c r="M15" s="10"/>
    </row>
    <row r="16" spans="1:13" x14ac:dyDescent="0.25">
      <c r="A16" t="s">
        <v>1134</v>
      </c>
      <c r="B16" s="5">
        <v>100</v>
      </c>
      <c r="C16" s="10">
        <v>37005</v>
      </c>
      <c r="D16" s="271">
        <f>'MD Rates'!F14</f>
        <v>38115</v>
      </c>
      <c r="E16" s="6">
        <f>IF(F16="Yes",'MD Rates'!$B$1,H16)</f>
        <v>44287</v>
      </c>
      <c r="F16" s="274" t="str">
        <f t="shared" si="0"/>
        <v>Yes</v>
      </c>
      <c r="H16" s="6">
        <v>43922</v>
      </c>
      <c r="I16" s="53" t="s">
        <v>325</v>
      </c>
      <c r="J16" s="100"/>
      <c r="M16" s="10"/>
    </row>
    <row r="17" spans="1:13" x14ac:dyDescent="0.25">
      <c r="A17" t="s">
        <v>1134</v>
      </c>
      <c r="B17" s="5">
        <v>110</v>
      </c>
      <c r="C17" s="10">
        <v>39420</v>
      </c>
      <c r="D17" s="627">
        <f>'MD Rates'!F28</f>
        <v>40603</v>
      </c>
      <c r="E17" s="6">
        <f>IF(F17="Yes",'MD Rates'!$B$1,H17)</f>
        <v>44287</v>
      </c>
      <c r="F17" s="274" t="str">
        <f t="shared" si="0"/>
        <v>Yes</v>
      </c>
      <c r="H17" s="6">
        <v>43922</v>
      </c>
      <c r="I17" s="53" t="s">
        <v>325</v>
      </c>
      <c r="J17" s="100"/>
      <c r="M17" s="10"/>
    </row>
    <row r="18" spans="1:13" hidden="1" x14ac:dyDescent="0.25">
      <c r="A18" t="s">
        <v>1134</v>
      </c>
      <c r="B18" s="5">
        <v>120</v>
      </c>
      <c r="C18" s="10">
        <v>37302</v>
      </c>
      <c r="D18" s="271">
        <f>'MD Rates'!E27</f>
        <v>37302</v>
      </c>
      <c r="E18" s="6">
        <f>IF(F18="Yes",'MD Rates'!$B$1,H18)</f>
        <v>42826</v>
      </c>
      <c r="F18" s="274" t="str">
        <f t="shared" si="0"/>
        <v>No</v>
      </c>
      <c r="H18" s="6">
        <v>42826</v>
      </c>
      <c r="I18" t="s">
        <v>325</v>
      </c>
    </row>
    <row r="19" spans="1:13" ht="14.5" x14ac:dyDescent="0.35">
      <c r="A19" t="s">
        <v>1134</v>
      </c>
      <c r="B19" s="5">
        <v>130</v>
      </c>
      <c r="C19" s="10">
        <v>39027</v>
      </c>
      <c r="D19" s="271">
        <f>'MD Rates'!G14</f>
        <v>40198</v>
      </c>
      <c r="E19" s="6">
        <f>IF(F19="Yes",'MD Rates'!$B$1,H19)</f>
        <v>44287</v>
      </c>
      <c r="F19" s="274" t="str">
        <f t="shared" si="0"/>
        <v>Yes</v>
      </c>
      <c r="H19" s="6">
        <v>43922</v>
      </c>
      <c r="I19" s="53" t="s">
        <v>325</v>
      </c>
      <c r="J19" s="100"/>
      <c r="K19" s="965"/>
      <c r="L19" s="274"/>
      <c r="M19" s="10"/>
    </row>
    <row r="20" spans="1:13" x14ac:dyDescent="0.25">
      <c r="A20" t="s">
        <v>1134</v>
      </c>
      <c r="B20" s="11">
        <v>140</v>
      </c>
      <c r="C20" s="188">
        <v>41468</v>
      </c>
      <c r="D20" s="357">
        <f>'MD Rates'!G28</f>
        <v>42712</v>
      </c>
      <c r="E20" s="6">
        <f>IF(F20="Yes",'MD Rates'!$B$1,H20)</f>
        <v>44287</v>
      </c>
      <c r="F20" s="274" t="str">
        <f t="shared" si="0"/>
        <v>Yes</v>
      </c>
      <c r="H20" s="6">
        <v>43922</v>
      </c>
      <c r="I20" s="53" t="s">
        <v>325</v>
      </c>
      <c r="M20" s="10"/>
    </row>
    <row r="21" spans="1:13" hidden="1" x14ac:dyDescent="0.25">
      <c r="A21" t="s">
        <v>1134</v>
      </c>
      <c r="B21" s="5">
        <v>150</v>
      </c>
      <c r="C21" s="10">
        <v>39124</v>
      </c>
      <c r="D21" s="271">
        <f>'MD Rates'!F27</f>
        <v>39124</v>
      </c>
      <c r="E21" s="6">
        <f>IF(F21="Yes",'MD Rates'!$B$1,H21)</f>
        <v>42826</v>
      </c>
      <c r="F21" s="274" t="str">
        <f t="shared" si="0"/>
        <v>No</v>
      </c>
      <c r="H21" s="6">
        <v>42826</v>
      </c>
      <c r="I21" t="s">
        <v>325</v>
      </c>
    </row>
    <row r="22" spans="1:13" x14ac:dyDescent="0.25">
      <c r="A22" t="s">
        <v>1134</v>
      </c>
      <c r="B22" s="366">
        <v>155</v>
      </c>
      <c r="C22" s="367">
        <v>42465.1</v>
      </c>
      <c r="D22" s="967">
        <f>ROUND(('MD Rates'!C254*40)*52.1428,2)</f>
        <v>43758.239999999998</v>
      </c>
      <c r="E22" s="6">
        <f>IF(F22="Yes",'MD Rates'!$B$1,H22)</f>
        <v>44287</v>
      </c>
      <c r="F22" s="274" t="str">
        <f>IF(C22&lt;&gt;D22,"Yes","No")</f>
        <v>Yes</v>
      </c>
      <c r="G22" t="s">
        <v>325</v>
      </c>
      <c r="H22" s="6">
        <v>43922</v>
      </c>
      <c r="I22" s="53" t="s">
        <v>325</v>
      </c>
      <c r="M22" s="10"/>
    </row>
    <row r="23" spans="1:13" x14ac:dyDescent="0.25">
      <c r="A23" t="s">
        <v>1134</v>
      </c>
      <c r="B23" s="5">
        <v>160</v>
      </c>
      <c r="C23" s="10">
        <v>41051</v>
      </c>
      <c r="D23" s="271">
        <f>'MD Rates'!H14</f>
        <v>42283</v>
      </c>
      <c r="E23" s="6">
        <f>IF(F23="Yes",'MD Rates'!$B$1,H23)</f>
        <v>44287</v>
      </c>
      <c r="F23" s="274" t="str">
        <f t="shared" si="0"/>
        <v>Yes</v>
      </c>
      <c r="H23" s="6">
        <v>43922</v>
      </c>
      <c r="I23" s="53" t="s">
        <v>325</v>
      </c>
      <c r="M23" s="10"/>
    </row>
    <row r="24" spans="1:13" x14ac:dyDescent="0.25">
      <c r="A24" t="s">
        <v>1134</v>
      </c>
      <c r="B24" s="5">
        <v>162</v>
      </c>
      <c r="C24" s="10">
        <v>43074</v>
      </c>
      <c r="D24" s="271">
        <f>'MD Rates'!I14</f>
        <v>44366</v>
      </c>
      <c r="E24" s="6">
        <f>IF(F24="Yes",'MD Rates'!$B$1,H24)</f>
        <v>44287</v>
      </c>
      <c r="F24" s="274" t="str">
        <f t="shared" si="0"/>
        <v>Yes</v>
      </c>
      <c r="H24" s="6">
        <v>43922</v>
      </c>
      <c r="I24" s="53"/>
      <c r="M24" s="10"/>
    </row>
    <row r="25" spans="1:13" hidden="1" x14ac:dyDescent="0.25">
      <c r="A25" t="s">
        <v>1134</v>
      </c>
      <c r="B25" s="5">
        <v>170</v>
      </c>
      <c r="C25" s="10">
        <v>40946</v>
      </c>
      <c r="D25" s="271">
        <f>'MD Rates'!G27</f>
        <v>40946</v>
      </c>
      <c r="E25" s="6">
        <f>IF(F25="Yes",'MD Rates'!$B$1,H25)</f>
        <v>42826</v>
      </c>
      <c r="F25" s="274" t="str">
        <f t="shared" si="0"/>
        <v>No</v>
      </c>
      <c r="H25" s="6">
        <v>42826</v>
      </c>
      <c r="I25" t="s">
        <v>325</v>
      </c>
    </row>
    <row r="26" spans="1:13" x14ac:dyDescent="0.25">
      <c r="A26" t="s">
        <v>1134</v>
      </c>
      <c r="B26" s="5">
        <v>180</v>
      </c>
      <c r="C26" s="10">
        <v>43520</v>
      </c>
      <c r="D26" s="627">
        <f>'MD Rates'!H28</f>
        <v>44826</v>
      </c>
      <c r="E26" s="6">
        <f>IF(F26="Yes",'MD Rates'!$B$1,H26)</f>
        <v>44287</v>
      </c>
      <c r="F26" s="274" t="str">
        <f t="shared" si="0"/>
        <v>Yes</v>
      </c>
      <c r="H26" s="6">
        <v>43922</v>
      </c>
      <c r="I26" s="53" t="s">
        <v>325</v>
      </c>
      <c r="M26" s="10"/>
    </row>
    <row r="27" spans="1:13" hidden="1" x14ac:dyDescent="0.25">
      <c r="A27" t="s">
        <v>1134</v>
      </c>
      <c r="B27" s="371">
        <v>190</v>
      </c>
      <c r="C27" s="375"/>
      <c r="D27" s="968"/>
      <c r="E27" s="368" t="str">
        <f>IF(F27="Yes",'MD Rates'!$B$1,H27)</f>
        <v xml:space="preserve"> </v>
      </c>
      <c r="F27" s="369" t="s">
        <v>528</v>
      </c>
      <c r="G27" s="370" t="s">
        <v>23</v>
      </c>
      <c r="H27" s="370" t="s">
        <v>325</v>
      </c>
      <c r="I27" s="53" t="s">
        <v>1264</v>
      </c>
    </row>
    <row r="28" spans="1:13" hidden="1" x14ac:dyDescent="0.25">
      <c r="A28" t="s">
        <v>1134</v>
      </c>
      <c r="B28" s="5">
        <v>200</v>
      </c>
      <c r="C28" s="10">
        <v>42758</v>
      </c>
      <c r="D28" s="271">
        <f>'MD Rates'!H27</f>
        <v>42758</v>
      </c>
      <c r="E28" s="6">
        <f>IF(F28="Yes",'MD Rates'!$B$1,H28)</f>
        <v>42826</v>
      </c>
      <c r="F28" s="274" t="str">
        <f t="shared" si="0"/>
        <v>No</v>
      </c>
      <c r="H28" s="6">
        <v>42826</v>
      </c>
      <c r="I28" t="s">
        <v>325</v>
      </c>
    </row>
    <row r="29" spans="1:13" x14ac:dyDescent="0.25">
      <c r="A29" t="s">
        <v>1134</v>
      </c>
      <c r="B29" s="5">
        <v>210</v>
      </c>
      <c r="C29" s="10">
        <v>45571</v>
      </c>
      <c r="D29" s="627">
        <f>'MD Rates'!I28</f>
        <v>46938</v>
      </c>
      <c r="E29" s="6">
        <f>IF(F29="Yes",'MD Rates'!$B$1,H29)</f>
        <v>44287</v>
      </c>
      <c r="F29" s="274" t="str">
        <f t="shared" si="0"/>
        <v>Yes</v>
      </c>
      <c r="H29" s="6">
        <v>43922</v>
      </c>
      <c r="I29" s="53" t="s">
        <v>325</v>
      </c>
      <c r="J29" s="100"/>
      <c r="M29" s="10"/>
    </row>
    <row r="30" spans="1:13" hidden="1" x14ac:dyDescent="0.25">
      <c r="A30" t="s">
        <v>1134</v>
      </c>
      <c r="B30" s="5">
        <v>220</v>
      </c>
      <c r="C30" s="10">
        <v>44590</v>
      </c>
      <c r="D30" s="271">
        <f>'MD Rates'!I27</f>
        <v>44590</v>
      </c>
      <c r="E30" s="6">
        <f>IF(F30="Yes",'MD Rates'!$B$1,H30)</f>
        <v>42826</v>
      </c>
      <c r="F30" s="274" t="str">
        <f t="shared" si="0"/>
        <v>No</v>
      </c>
      <c r="H30" s="6">
        <v>42826</v>
      </c>
      <c r="I30" t="s">
        <v>325</v>
      </c>
    </row>
    <row r="31" spans="1:13" x14ac:dyDescent="0.25">
      <c r="A31" t="s">
        <v>1134</v>
      </c>
      <c r="B31" s="5">
        <v>230</v>
      </c>
      <c r="C31" s="10">
        <v>47622</v>
      </c>
      <c r="D31" s="627">
        <f>'MD Rates'!J28</f>
        <v>49051</v>
      </c>
      <c r="E31" s="6">
        <f>IF(F31="Yes",'MD Rates'!$B$1,H31)</f>
        <v>44287</v>
      </c>
      <c r="F31" s="274" t="str">
        <f t="shared" si="0"/>
        <v>Yes</v>
      </c>
      <c r="H31" s="6">
        <v>43922</v>
      </c>
      <c r="I31" s="53" t="s">
        <v>325</v>
      </c>
      <c r="J31" s="100"/>
      <c r="M31" s="10"/>
    </row>
    <row r="32" spans="1:13" hidden="1" x14ac:dyDescent="0.25">
      <c r="A32" t="s">
        <v>1134</v>
      </c>
      <c r="B32" s="5">
        <v>240</v>
      </c>
      <c r="C32" s="10">
        <v>46413</v>
      </c>
      <c r="D32" s="271">
        <f>'MD Rates'!J27</f>
        <v>46413</v>
      </c>
      <c r="E32" s="6">
        <f>IF(F32="Yes",'MD Rates'!$B$1,H32)</f>
        <v>42826</v>
      </c>
      <c r="F32" s="274" t="str">
        <f t="shared" si="0"/>
        <v>No</v>
      </c>
      <c r="H32" s="6">
        <v>42826</v>
      </c>
      <c r="I32" t="s">
        <v>325</v>
      </c>
    </row>
    <row r="33" spans="1:14" x14ac:dyDescent="0.25">
      <c r="A33" t="s">
        <v>1134</v>
      </c>
      <c r="B33" s="5">
        <v>250</v>
      </c>
      <c r="C33" s="10">
        <v>49672</v>
      </c>
      <c r="D33" s="627">
        <f>'MD Rates'!K28</f>
        <v>51162</v>
      </c>
      <c r="E33" s="6">
        <f>IF(F33="Yes",'MD Rates'!$B$1,H33)</f>
        <v>44287</v>
      </c>
      <c r="F33" s="274" t="str">
        <f t="shared" si="0"/>
        <v>Yes</v>
      </c>
      <c r="H33" s="6">
        <v>43922</v>
      </c>
      <c r="I33" s="53" t="s">
        <v>325</v>
      </c>
      <c r="J33" s="100"/>
      <c r="M33" s="10"/>
    </row>
    <row r="34" spans="1:14" hidden="1" x14ac:dyDescent="0.25">
      <c r="A34" t="s">
        <v>1134</v>
      </c>
      <c r="B34" s="5">
        <v>260</v>
      </c>
      <c r="C34" s="10">
        <v>47560</v>
      </c>
      <c r="D34" s="271">
        <f>'MD Rates'!C25</f>
        <v>47560</v>
      </c>
      <c r="E34" s="6">
        <f>IF(F34="Yes",'MD Rates'!$B$1,H34)</f>
        <v>42826</v>
      </c>
      <c r="F34" s="274" t="str">
        <f t="shared" si="0"/>
        <v>No</v>
      </c>
      <c r="H34" s="6">
        <v>42826</v>
      </c>
      <c r="I34" t="s">
        <v>325</v>
      </c>
    </row>
    <row r="35" spans="1:14" x14ac:dyDescent="0.25">
      <c r="A35" t="s">
        <v>1134</v>
      </c>
      <c r="B35" s="11">
        <v>266</v>
      </c>
      <c r="C35" s="10">
        <v>51724</v>
      </c>
      <c r="D35" s="627">
        <f>'MD Rates'!L28</f>
        <v>53276</v>
      </c>
      <c r="E35" s="6">
        <f>IF(F35="Yes",'MD Rates'!$B$1,H35)</f>
        <v>44287</v>
      </c>
      <c r="F35" s="274" t="str">
        <f>IF(C35&lt;&gt;D35,"Yes","No")</f>
        <v>Yes</v>
      </c>
      <c r="H35" s="6">
        <v>43922</v>
      </c>
      <c r="I35" s="53" t="s">
        <v>325</v>
      </c>
      <c r="J35" s="100"/>
      <c r="M35" s="10"/>
    </row>
    <row r="36" spans="1:14" hidden="1" x14ac:dyDescent="0.25">
      <c r="A36" t="s">
        <v>1134</v>
      </c>
      <c r="B36" s="5">
        <v>270</v>
      </c>
      <c r="C36" s="10">
        <v>50455</v>
      </c>
      <c r="D36" s="271">
        <f>'MD Rates'!D25</f>
        <v>50455</v>
      </c>
      <c r="E36" s="6">
        <f>IF(F36="Yes",'MD Rates'!$B$1,H36)</f>
        <v>42826</v>
      </c>
      <c r="F36" s="274" t="str">
        <f t="shared" si="0"/>
        <v>No</v>
      </c>
      <c r="H36" s="6">
        <v>42826</v>
      </c>
      <c r="I36" t="s">
        <v>325</v>
      </c>
    </row>
    <row r="37" spans="1:14" hidden="1" x14ac:dyDescent="0.25">
      <c r="A37" t="s">
        <v>1134</v>
      </c>
      <c r="B37" s="5">
        <v>280</v>
      </c>
      <c r="C37" s="10">
        <v>53350</v>
      </c>
      <c r="D37" s="271">
        <f>'MD Rates'!E25</f>
        <v>53350</v>
      </c>
      <c r="E37" s="6">
        <f>IF(F37="Yes",'MD Rates'!$B$1,H37)</f>
        <v>42826</v>
      </c>
      <c r="F37" s="274" t="str">
        <f t="shared" si="0"/>
        <v>No</v>
      </c>
      <c r="H37" s="6">
        <v>42826</v>
      </c>
      <c r="I37" t="s">
        <v>325</v>
      </c>
    </row>
    <row r="38" spans="1:14" x14ac:dyDescent="0.25">
      <c r="A38" t="s">
        <v>1134</v>
      </c>
      <c r="B38" s="11">
        <v>285</v>
      </c>
      <c r="C38" s="188">
        <v>61945</v>
      </c>
      <c r="D38" s="357">
        <f>'MD Rates'!C165</f>
        <v>63803</v>
      </c>
      <c r="E38" s="6">
        <f>IF(F38="Yes",'MD Rates'!$B$1,H38)</f>
        <v>44287</v>
      </c>
      <c r="F38" s="274" t="str">
        <f t="shared" si="0"/>
        <v>Yes</v>
      </c>
      <c r="G38" t="s">
        <v>325</v>
      </c>
      <c r="H38" s="6">
        <v>43922</v>
      </c>
      <c r="I38" s="53" t="s">
        <v>325</v>
      </c>
      <c r="J38" s="100"/>
      <c r="M38" s="10"/>
    </row>
    <row r="39" spans="1:14" hidden="1" x14ac:dyDescent="0.25">
      <c r="A39" t="s">
        <v>1134</v>
      </c>
      <c r="B39" s="5">
        <v>290</v>
      </c>
      <c r="C39" s="10">
        <v>56243</v>
      </c>
      <c r="D39" s="271">
        <f>'MD Rates'!F25</f>
        <v>56243</v>
      </c>
      <c r="E39" s="6">
        <f>IF(F39="Yes",'MD Rates'!$B$1,H39)</f>
        <v>42826</v>
      </c>
      <c r="F39" s="274" t="str">
        <f t="shared" si="0"/>
        <v>No</v>
      </c>
      <c r="H39" s="6">
        <v>42826</v>
      </c>
      <c r="I39" t="s">
        <v>325</v>
      </c>
    </row>
    <row r="40" spans="1:14" hidden="1" x14ac:dyDescent="0.25">
      <c r="A40" t="s">
        <v>1134</v>
      </c>
      <c r="B40" s="5">
        <v>300</v>
      </c>
      <c r="C40" s="10">
        <v>59139</v>
      </c>
      <c r="D40" s="271">
        <f>'MD Rates'!G25</f>
        <v>59139</v>
      </c>
      <c r="E40" s="6">
        <f>IF(F40="Yes",'MD Rates'!$B$1,H40)</f>
        <v>42826</v>
      </c>
      <c r="F40" s="274" t="str">
        <f t="shared" si="0"/>
        <v>No</v>
      </c>
      <c r="H40" s="6">
        <v>42826</v>
      </c>
      <c r="I40" t="s">
        <v>325</v>
      </c>
    </row>
    <row r="41" spans="1:14" hidden="1" x14ac:dyDescent="0.25">
      <c r="A41" t="s">
        <v>1134</v>
      </c>
      <c r="B41" s="680">
        <v>310</v>
      </c>
      <c r="C41" s="679">
        <v>53793.64</v>
      </c>
      <c r="D41" s="679">
        <f>ROUND('Fees and Allowances'!I22*14*52.1428,2)</f>
        <v>53793.64</v>
      </c>
      <c r="E41" s="681">
        <f>IF(F41="Yes",'MD Rates'!$B$1,H41)</f>
        <v>38443</v>
      </c>
      <c r="F41" s="682" t="str">
        <f t="shared" si="0"/>
        <v>No</v>
      </c>
      <c r="G41" s="679" t="s">
        <v>325</v>
      </c>
      <c r="H41" s="681">
        <v>38443</v>
      </c>
      <c r="I41" t="s">
        <v>325</v>
      </c>
    </row>
    <row r="42" spans="1:14" hidden="1" x14ac:dyDescent="0.25">
      <c r="A42" t="s">
        <v>1134</v>
      </c>
      <c r="B42" s="5">
        <v>320</v>
      </c>
      <c r="C42" s="10">
        <v>62033</v>
      </c>
      <c r="D42" s="271">
        <f>'MD Rates'!H25</f>
        <v>62033</v>
      </c>
      <c r="E42" s="6">
        <f>IF(F42="Yes",'MD Rates'!$B$1,H42)</f>
        <v>42826</v>
      </c>
      <c r="F42" s="274" t="str">
        <f t="shared" si="0"/>
        <v>No</v>
      </c>
      <c r="H42" s="6">
        <v>42826</v>
      </c>
      <c r="I42" t="s">
        <v>325</v>
      </c>
    </row>
    <row r="43" spans="1:14" hidden="1" x14ac:dyDescent="0.25">
      <c r="A43" t="s">
        <v>1134</v>
      </c>
      <c r="B43" s="5">
        <v>330</v>
      </c>
      <c r="C43" s="10">
        <v>66634</v>
      </c>
      <c r="D43" s="893">
        <f>'MD Rates'!C10</f>
        <v>66634</v>
      </c>
      <c r="E43" s="6">
        <f>IF(F43="Yes",'MD Rates'!$B$1,H43)</f>
        <v>43191</v>
      </c>
      <c r="F43" s="274" t="str">
        <f t="shared" si="0"/>
        <v>No</v>
      </c>
      <c r="H43" s="6">
        <v>43191</v>
      </c>
      <c r="I43" s="53" t="s">
        <v>325</v>
      </c>
      <c r="J43" s="100"/>
      <c r="N43" s="53"/>
    </row>
    <row r="44" spans="1:14" hidden="1" x14ac:dyDescent="0.25">
      <c r="A44" t="s">
        <v>1134</v>
      </c>
      <c r="B44" s="5">
        <v>340</v>
      </c>
      <c r="C44" s="10">
        <v>64926</v>
      </c>
      <c r="D44" s="271">
        <f>'MD Rates'!I25</f>
        <v>64926</v>
      </c>
      <c r="E44" s="6">
        <f>IF(F44="Yes",'MD Rates'!$B$1,H44)</f>
        <v>42826</v>
      </c>
      <c r="F44" s="274" t="str">
        <f t="shared" si="0"/>
        <v>No</v>
      </c>
      <c r="H44" s="6">
        <v>42826</v>
      </c>
      <c r="I44" t="s">
        <v>325</v>
      </c>
    </row>
    <row r="45" spans="1:14" hidden="1" x14ac:dyDescent="0.25">
      <c r="A45" t="s">
        <v>1134</v>
      </c>
      <c r="B45" s="5">
        <v>350</v>
      </c>
      <c r="C45" s="10">
        <v>67822</v>
      </c>
      <c r="D45" s="271">
        <f>'MD Rates'!J25</f>
        <v>67822</v>
      </c>
      <c r="E45" s="6">
        <f>IF(F45="Yes",'MD Rates'!$B$1,H45)</f>
        <v>42826</v>
      </c>
      <c r="F45" s="274" t="str">
        <f t="shared" si="0"/>
        <v>No</v>
      </c>
      <c r="H45" s="6">
        <v>42826</v>
      </c>
      <c r="I45" t="s">
        <v>325</v>
      </c>
    </row>
    <row r="46" spans="1:14" ht="13" hidden="1" x14ac:dyDescent="0.3">
      <c r="A46" t="s">
        <v>1134</v>
      </c>
      <c r="B46" s="680">
        <v>360</v>
      </c>
      <c r="C46" s="683">
        <v>57755</v>
      </c>
      <c r="D46" s="683">
        <v>57755</v>
      </c>
      <c r="E46" s="681">
        <f>IF(F46="Yes",'MD Rates'!$B$1,H46)</f>
        <v>42826</v>
      </c>
      <c r="F46" s="682" t="str">
        <f t="shared" si="0"/>
        <v>No</v>
      </c>
      <c r="G46" s="679" t="s">
        <v>325</v>
      </c>
      <c r="H46" s="681">
        <f>H45</f>
        <v>42826</v>
      </c>
      <c r="I46" t="s">
        <v>325</v>
      </c>
    </row>
    <row r="47" spans="1:14" hidden="1" x14ac:dyDescent="0.25">
      <c r="A47" t="s">
        <v>1134</v>
      </c>
      <c r="B47" s="680">
        <v>370</v>
      </c>
      <c r="C47" s="679">
        <v>61962.33</v>
      </c>
      <c r="D47" s="679">
        <f>ROUND('Fees and Allowances'!I19*14*52.1428,2)</f>
        <v>61962.33</v>
      </c>
      <c r="E47" s="681">
        <f>IF(F47="Yes",'MD Rates'!$B$1,H47)</f>
        <v>38443</v>
      </c>
      <c r="F47" s="682" t="str">
        <f t="shared" si="0"/>
        <v>No</v>
      </c>
      <c r="G47" s="679" t="s">
        <v>325</v>
      </c>
      <c r="H47" s="681">
        <v>38443</v>
      </c>
      <c r="I47" t="s">
        <v>325</v>
      </c>
    </row>
    <row r="48" spans="1:14" hidden="1" x14ac:dyDescent="0.25">
      <c r="A48" t="s">
        <v>1134</v>
      </c>
      <c r="B48" s="5">
        <v>380</v>
      </c>
      <c r="C48" s="10">
        <v>71401</v>
      </c>
      <c r="D48" s="893">
        <f>'MD Rates'!D10</f>
        <v>71401</v>
      </c>
      <c r="E48" s="6">
        <f>IF(F48="Yes",'MD Rates'!$B$1,H48)</f>
        <v>43191</v>
      </c>
      <c r="F48" s="274" t="str">
        <f t="shared" si="0"/>
        <v>No</v>
      </c>
      <c r="H48" s="6">
        <v>43191</v>
      </c>
      <c r="I48" s="53" t="s">
        <v>325</v>
      </c>
      <c r="J48" s="100"/>
    </row>
    <row r="49" spans="1:14" hidden="1" x14ac:dyDescent="0.25">
      <c r="A49" t="s">
        <v>1134</v>
      </c>
      <c r="B49" s="5">
        <v>390</v>
      </c>
      <c r="C49" s="10">
        <v>76171</v>
      </c>
      <c r="D49" s="893">
        <f>'MD Rates'!E10</f>
        <v>76171</v>
      </c>
      <c r="E49" s="6">
        <f>IF(F49="Yes",'MD Rates'!$B$1,H49)</f>
        <v>43191</v>
      </c>
      <c r="F49" s="274" t="str">
        <f t="shared" si="0"/>
        <v>No</v>
      </c>
      <c r="H49" s="6">
        <v>43191</v>
      </c>
      <c r="I49" s="53" t="s">
        <v>325</v>
      </c>
      <c r="J49" s="100"/>
    </row>
    <row r="50" spans="1:14" ht="13" hidden="1" x14ac:dyDescent="0.3">
      <c r="A50" t="s">
        <v>1134</v>
      </c>
      <c r="B50" s="371">
        <v>400</v>
      </c>
      <c r="C50" s="370">
        <v>65645.179999999993</v>
      </c>
      <c r="D50" s="969">
        <v>65645.179999999993</v>
      </c>
      <c r="E50" s="368">
        <f>IF(F50="Yes",'MD Rates'!$B$1,H50)</f>
        <v>38443</v>
      </c>
      <c r="F50" s="369" t="str">
        <f t="shared" si="0"/>
        <v>No</v>
      </c>
      <c r="G50" s="370" t="s">
        <v>23</v>
      </c>
      <c r="H50" s="368">
        <v>38443</v>
      </c>
      <c r="I50" t="s">
        <v>325</v>
      </c>
    </row>
    <row r="51" spans="1:14" hidden="1" x14ac:dyDescent="0.25">
      <c r="A51" t="s">
        <v>1134</v>
      </c>
      <c r="B51" s="5">
        <v>410</v>
      </c>
      <c r="C51" s="10">
        <v>80939</v>
      </c>
      <c r="D51" s="893">
        <f>'MD Rates'!F10</f>
        <v>80939</v>
      </c>
      <c r="E51" s="6">
        <f>IF(F51="Yes",'MD Rates'!$B$1,H51)</f>
        <v>43191</v>
      </c>
      <c r="F51" s="274" t="str">
        <f t="shared" si="0"/>
        <v>No</v>
      </c>
      <c r="H51" s="6">
        <v>43191</v>
      </c>
      <c r="I51" s="53" t="s">
        <v>325</v>
      </c>
      <c r="J51" s="100"/>
    </row>
    <row r="52" spans="1:14" x14ac:dyDescent="0.25">
      <c r="A52" t="s">
        <v>1134</v>
      </c>
      <c r="B52" s="106">
        <v>417</v>
      </c>
      <c r="C52" s="971">
        <v>89691</v>
      </c>
      <c r="D52" s="971">
        <f>'MD Rates'!C369</f>
        <v>92382</v>
      </c>
      <c r="E52" s="6">
        <f>IF(F52="Yes",'MD Rates'!$B$1,H52)</f>
        <v>44287</v>
      </c>
      <c r="F52" s="274" t="str">
        <f t="shared" si="0"/>
        <v>Yes</v>
      </c>
      <c r="G52" t="s">
        <v>325</v>
      </c>
      <c r="H52" s="6">
        <v>43922</v>
      </c>
      <c r="I52" t="s">
        <v>325</v>
      </c>
      <c r="M52" s="10"/>
      <c r="N52" s="53" t="s">
        <v>325</v>
      </c>
    </row>
    <row r="53" spans="1:14" hidden="1" x14ac:dyDescent="0.25">
      <c r="A53" t="s">
        <v>1134</v>
      </c>
      <c r="B53" s="5">
        <v>420</v>
      </c>
      <c r="C53" s="10">
        <v>86376</v>
      </c>
      <c r="D53" s="893">
        <f>'MD Rates'!G10</f>
        <v>86376</v>
      </c>
      <c r="E53" s="6">
        <f>IF(F53="Yes",'MD Rates'!$B$1,H53)</f>
        <v>43191</v>
      </c>
      <c r="F53" s="274" t="str">
        <f t="shared" si="0"/>
        <v>No</v>
      </c>
      <c r="H53" s="6">
        <v>43191</v>
      </c>
      <c r="I53" s="53" t="s">
        <v>325</v>
      </c>
      <c r="J53" s="100"/>
    </row>
    <row r="54" spans="1:14" ht="13" hidden="1" x14ac:dyDescent="0.3">
      <c r="A54" t="s">
        <v>1134</v>
      </c>
      <c r="B54" s="371">
        <v>430</v>
      </c>
      <c r="C54" s="375">
        <v>72700.100000000006</v>
      </c>
      <c r="D54" s="970">
        <v>72700.100000000006</v>
      </c>
      <c r="E54" s="368">
        <f>IF(F54="Yes",'MD Rates'!$B$1,H54)</f>
        <v>38443</v>
      </c>
      <c r="F54" s="369" t="str">
        <f t="shared" si="0"/>
        <v>No</v>
      </c>
      <c r="G54" s="370" t="s">
        <v>23</v>
      </c>
      <c r="H54" s="368">
        <v>38443</v>
      </c>
      <c r="I54" t="s">
        <v>325</v>
      </c>
    </row>
    <row r="55" spans="1:14" x14ac:dyDescent="0.25">
      <c r="A55" t="s">
        <v>1134</v>
      </c>
      <c r="B55" s="106">
        <v>437</v>
      </c>
      <c r="C55" s="376">
        <v>93430</v>
      </c>
      <c r="D55" s="971">
        <f>'MD Rates'!C371</f>
        <v>96233</v>
      </c>
      <c r="E55" s="6">
        <f>IF(F55="Yes",'MD Rates'!$B$1,H55)</f>
        <v>44287</v>
      </c>
      <c r="F55" s="274" t="str">
        <f>IF(C55&lt;&gt;D55,"Yes","No")</f>
        <v>Yes</v>
      </c>
      <c r="G55" t="s">
        <v>325</v>
      </c>
      <c r="H55" s="6">
        <v>43922</v>
      </c>
      <c r="I55" t="s">
        <v>325</v>
      </c>
      <c r="M55" s="10"/>
      <c r="N55" s="53" t="s">
        <v>325</v>
      </c>
    </row>
    <row r="56" spans="1:14" hidden="1" x14ac:dyDescent="0.25">
      <c r="A56" t="s">
        <v>1134</v>
      </c>
      <c r="B56" s="5">
        <v>440</v>
      </c>
      <c r="C56" s="10">
        <v>89710</v>
      </c>
      <c r="D56" s="627">
        <f>'MD Rates'!G10+'MD Rates'!B347</f>
        <v>89710</v>
      </c>
      <c r="E56" s="6">
        <f>IF(F56="Yes",'MD Rates'!$B$1,H56)</f>
        <v>43191</v>
      </c>
      <c r="F56" s="274" t="str">
        <f t="shared" si="0"/>
        <v>No</v>
      </c>
      <c r="G56" t="s">
        <v>325</v>
      </c>
      <c r="H56" s="6">
        <v>43191</v>
      </c>
      <c r="I56" s="53" t="s">
        <v>325</v>
      </c>
      <c r="J56" s="100"/>
    </row>
    <row r="57" spans="1:14" ht="13" x14ac:dyDescent="0.3">
      <c r="A57" t="s">
        <v>1134</v>
      </c>
      <c r="B57" s="5">
        <v>450</v>
      </c>
      <c r="C57" s="10">
        <v>90239</v>
      </c>
      <c r="D57" s="627">
        <f>'MD Rates'!G10+'MD Rates'!B49</f>
        <v>90355</v>
      </c>
      <c r="E57" s="6">
        <f>IF(F57="Yes",'MD Rates'!$B$1,H57)</f>
        <v>44287</v>
      </c>
      <c r="F57" s="274" t="str">
        <f t="shared" si="0"/>
        <v>Yes</v>
      </c>
      <c r="H57" s="6">
        <v>43922</v>
      </c>
      <c r="I57" s="100"/>
      <c r="J57" s="100"/>
      <c r="K57" s="985"/>
      <c r="L57" s="10"/>
      <c r="M57" s="10"/>
      <c r="N57" s="53" t="s">
        <v>325</v>
      </c>
    </row>
    <row r="58" spans="1:14" ht="13" x14ac:dyDescent="0.3">
      <c r="A58" t="s">
        <v>1134</v>
      </c>
      <c r="B58" s="5">
        <v>460</v>
      </c>
      <c r="C58" s="10">
        <v>91221</v>
      </c>
      <c r="D58" s="627">
        <f>'MD Rates'!G10+'MD Rates'!B48</f>
        <v>91367</v>
      </c>
      <c r="E58" s="6">
        <f>IF(F58="Yes",'MD Rates'!$B$1,H58)</f>
        <v>44287</v>
      </c>
      <c r="F58" s="274" t="str">
        <f t="shared" si="0"/>
        <v>Yes</v>
      </c>
      <c r="H58" s="6">
        <v>43922</v>
      </c>
      <c r="I58" s="100"/>
      <c r="J58" s="100"/>
      <c r="K58" s="985"/>
      <c r="L58" s="10"/>
      <c r="M58" s="10"/>
      <c r="N58" s="53" t="s">
        <v>325</v>
      </c>
    </row>
    <row r="59" spans="1:14" ht="13" x14ac:dyDescent="0.3">
      <c r="A59" t="s">
        <v>1134</v>
      </c>
      <c r="B59" s="5">
        <v>470</v>
      </c>
      <c r="C59" s="10">
        <v>92171</v>
      </c>
      <c r="D59" s="627">
        <f>'MD Rates'!G10+'MD Rates'!B47</f>
        <v>92345</v>
      </c>
      <c r="E59" s="6">
        <f>IF(F59="Yes",'MD Rates'!$B$1,H59)</f>
        <v>44287</v>
      </c>
      <c r="F59" s="274" t="str">
        <f t="shared" si="0"/>
        <v>Yes</v>
      </c>
      <c r="H59" s="6">
        <v>43922</v>
      </c>
      <c r="I59" s="100"/>
      <c r="J59" s="100"/>
      <c r="K59" s="985"/>
      <c r="L59" s="10"/>
      <c r="M59" s="10"/>
      <c r="N59" s="53" t="s">
        <v>325</v>
      </c>
    </row>
    <row r="60" spans="1:14" x14ac:dyDescent="0.25">
      <c r="A60" t="s">
        <v>1134</v>
      </c>
      <c r="B60" s="106">
        <v>473</v>
      </c>
      <c r="C60" s="376">
        <v>96539</v>
      </c>
      <c r="D60" s="971">
        <f>'MD Rates'!C372</f>
        <v>99436</v>
      </c>
      <c r="E60" s="6">
        <f>IF(F60="Yes",'MD Rates'!$B$1,H60)</f>
        <v>44287</v>
      </c>
      <c r="F60" s="274" t="str">
        <f>IF(C60&lt;&gt;D60,"Yes","No")</f>
        <v>Yes</v>
      </c>
      <c r="G60" t="s">
        <v>325</v>
      </c>
      <c r="H60" s="6">
        <v>43922</v>
      </c>
      <c r="I60" t="s">
        <v>325</v>
      </c>
      <c r="M60" s="10"/>
      <c r="N60" s="53" t="s">
        <v>325</v>
      </c>
    </row>
    <row r="61" spans="1:14" hidden="1" x14ac:dyDescent="0.25">
      <c r="A61" t="s">
        <v>1134</v>
      </c>
      <c r="B61" s="5">
        <v>480</v>
      </c>
      <c r="C61" s="10">
        <v>93044</v>
      </c>
      <c r="D61" s="357">
        <f>'MD Rates'!G10+'MD Rates'!C347</f>
        <v>93044</v>
      </c>
      <c r="E61" s="6">
        <f>IF(F61="Yes",'MD Rates'!$B$1,H61)</f>
        <v>43191</v>
      </c>
      <c r="F61" s="274" t="str">
        <f t="shared" si="0"/>
        <v>No</v>
      </c>
      <c r="G61" t="s">
        <v>325</v>
      </c>
      <c r="H61" s="6">
        <v>43191</v>
      </c>
      <c r="I61" s="53" t="s">
        <v>325</v>
      </c>
      <c r="J61" s="100"/>
    </row>
    <row r="62" spans="1:14" x14ac:dyDescent="0.25">
      <c r="A62" t="s">
        <v>1134</v>
      </c>
      <c r="B62" s="106">
        <v>485</v>
      </c>
      <c r="C62" s="376">
        <v>100280</v>
      </c>
      <c r="D62" s="971">
        <f>'MD Rates'!C374</f>
        <v>103289</v>
      </c>
      <c r="E62" s="6">
        <f>IF(F62="Yes",'MD Rates'!$B$1,H62)</f>
        <v>44287</v>
      </c>
      <c r="F62" s="274" t="str">
        <f>IF(C62&lt;&gt;D62,"Yes","No")</f>
        <v>Yes</v>
      </c>
      <c r="H62" s="6">
        <v>43922</v>
      </c>
      <c r="I62" t="s">
        <v>325</v>
      </c>
      <c r="M62" s="10"/>
      <c r="N62" s="53" t="s">
        <v>325</v>
      </c>
    </row>
    <row r="63" spans="1:14" hidden="1" x14ac:dyDescent="0.25">
      <c r="A63" t="s">
        <v>1134</v>
      </c>
      <c r="B63" s="680">
        <v>490</v>
      </c>
      <c r="C63" s="679">
        <v>84358.71</v>
      </c>
      <c r="D63" s="679">
        <f>ROUND('Fees and Allowances'!I9*14*52.1428,2)</f>
        <v>84358.71</v>
      </c>
      <c r="E63" s="681">
        <f>IF(F63="Yes",'MD Rates'!$B$1,H63)</f>
        <v>38443</v>
      </c>
      <c r="F63" s="682" t="str">
        <f t="shared" si="0"/>
        <v>No</v>
      </c>
      <c r="G63" s="679" t="s">
        <v>325</v>
      </c>
      <c r="H63" s="681">
        <v>38443</v>
      </c>
      <c r="I63" t="s">
        <v>325</v>
      </c>
    </row>
    <row r="64" spans="1:14" hidden="1" x14ac:dyDescent="0.25">
      <c r="A64" t="s">
        <v>1134</v>
      </c>
      <c r="B64" s="5">
        <v>500</v>
      </c>
      <c r="C64" s="10">
        <v>96378</v>
      </c>
      <c r="D64" s="627">
        <f>SUM('MD Rates'!G10+'MD Rates'!D347)</f>
        <v>96378</v>
      </c>
      <c r="E64" s="6">
        <f>IF(F64="Yes",'MD Rates'!$B$1,H64)</f>
        <v>43191</v>
      </c>
      <c r="F64" s="274" t="str">
        <f t="shared" si="0"/>
        <v>No</v>
      </c>
      <c r="G64" t="s">
        <v>325</v>
      </c>
      <c r="H64" s="6">
        <v>43191</v>
      </c>
      <c r="I64" s="53" t="s">
        <v>325</v>
      </c>
      <c r="J64" s="100"/>
    </row>
    <row r="65" spans="1:14" x14ac:dyDescent="0.25">
      <c r="A65" t="s">
        <v>1134</v>
      </c>
      <c r="B65" s="106">
        <v>505</v>
      </c>
      <c r="C65" s="376">
        <v>103393</v>
      </c>
      <c r="D65" s="971">
        <f>'MD Rates'!C377</f>
        <v>106495</v>
      </c>
      <c r="E65" s="6">
        <f>IF(F65="Yes",'MD Rates'!$B$1,H65)</f>
        <v>44287</v>
      </c>
      <c r="F65" s="274" t="str">
        <f>IF(C65&lt;&gt;D65,"Yes","No")</f>
        <v>Yes</v>
      </c>
      <c r="H65" s="6">
        <v>43922</v>
      </c>
      <c r="I65" t="s">
        <v>325</v>
      </c>
      <c r="M65" s="10"/>
      <c r="N65" s="53" t="s">
        <v>325</v>
      </c>
    </row>
    <row r="66" spans="1:14" hidden="1" x14ac:dyDescent="0.25">
      <c r="A66" t="s">
        <v>1134</v>
      </c>
      <c r="B66" s="5">
        <v>510</v>
      </c>
      <c r="C66" s="10">
        <v>99712</v>
      </c>
      <c r="D66" s="627">
        <f>SUM('MD Rates'!G10+'MD Rates'!E347)</f>
        <v>99712</v>
      </c>
      <c r="E66" s="6">
        <f>IF(F66="Yes",'MD Rates'!$B$1,H66)</f>
        <v>43191</v>
      </c>
      <c r="F66" s="274" t="str">
        <f t="shared" si="0"/>
        <v>No</v>
      </c>
      <c r="G66" t="s">
        <v>325</v>
      </c>
      <c r="H66" s="6">
        <v>43191</v>
      </c>
      <c r="I66" s="53" t="s">
        <v>325</v>
      </c>
      <c r="J66" s="100"/>
    </row>
    <row r="67" spans="1:14" x14ac:dyDescent="0.25">
      <c r="A67" t="s">
        <v>1134</v>
      </c>
      <c r="B67" s="5">
        <v>512</v>
      </c>
      <c r="C67" s="10">
        <v>101338</v>
      </c>
      <c r="D67" s="271">
        <f>'MD Rates'!F56</f>
        <v>101787</v>
      </c>
      <c r="E67" s="6">
        <f>IF(F67="Yes",'MD Rates'!$B$1,H67)</f>
        <v>44287</v>
      </c>
      <c r="F67" s="274" t="str">
        <f t="shared" si="0"/>
        <v>Yes</v>
      </c>
      <c r="H67" s="6">
        <v>43922</v>
      </c>
      <c r="I67" s="15" t="s">
        <v>1329</v>
      </c>
      <c r="N67" s="53" t="s">
        <v>325</v>
      </c>
    </row>
    <row r="68" spans="1:14" x14ac:dyDescent="0.25">
      <c r="A68" t="s">
        <v>1134</v>
      </c>
      <c r="B68" s="106">
        <v>515</v>
      </c>
      <c r="C68" s="376">
        <v>106508</v>
      </c>
      <c r="D68" s="971">
        <f>'MD Rates'!C378</f>
        <v>109704</v>
      </c>
      <c r="E68" s="6">
        <f>IF(F68="Yes",'MD Rates'!$B$1,H68)</f>
        <v>44287</v>
      </c>
      <c r="F68" s="274" t="str">
        <f t="shared" si="0"/>
        <v>Yes</v>
      </c>
      <c r="H68" s="6">
        <v>43922</v>
      </c>
      <c r="I68" t="s">
        <v>325</v>
      </c>
      <c r="M68" s="10"/>
      <c r="N68" s="53" t="s">
        <v>325</v>
      </c>
    </row>
    <row r="69" spans="1:14" hidden="1" x14ac:dyDescent="0.25">
      <c r="A69" t="s">
        <v>1134</v>
      </c>
      <c r="B69" s="5">
        <v>520</v>
      </c>
      <c r="C69" s="10">
        <v>103046</v>
      </c>
      <c r="D69" s="627">
        <f>SUM('MD Rates'!G10+'MD Rates'!F347)</f>
        <v>103046</v>
      </c>
      <c r="E69" s="6">
        <f>IF(F69="Yes",'MD Rates'!$B$1,H69)</f>
        <v>43191</v>
      </c>
      <c r="F69" s="274" t="str">
        <f t="shared" si="0"/>
        <v>No</v>
      </c>
      <c r="G69" t="s">
        <v>325</v>
      </c>
      <c r="H69" s="6">
        <v>43191</v>
      </c>
      <c r="I69" s="53" t="s">
        <v>325</v>
      </c>
      <c r="J69" s="100"/>
    </row>
    <row r="70" spans="1:14" x14ac:dyDescent="0.25">
      <c r="A70" t="s">
        <v>1134</v>
      </c>
      <c r="B70" s="106">
        <v>527</v>
      </c>
      <c r="C70" s="376">
        <v>110247</v>
      </c>
      <c r="D70" s="971">
        <f>'MD Rates'!C379</f>
        <v>113555</v>
      </c>
      <c r="E70" s="6">
        <f>IF(F70="Yes",'MD Rates'!$B$1,H70)</f>
        <v>44287</v>
      </c>
      <c r="F70" s="274" t="str">
        <f t="shared" si="0"/>
        <v>Yes</v>
      </c>
      <c r="H70" s="6">
        <v>43922</v>
      </c>
      <c r="I70" t="s">
        <v>325</v>
      </c>
      <c r="M70" s="10"/>
      <c r="N70" s="53" t="s">
        <v>325</v>
      </c>
    </row>
    <row r="71" spans="1:14" hidden="1" x14ac:dyDescent="0.25">
      <c r="A71" t="s">
        <v>1134</v>
      </c>
      <c r="B71" s="680">
        <v>530</v>
      </c>
      <c r="C71" s="679">
        <v>91583.09</v>
      </c>
      <c r="D71" s="679">
        <f>ROUND('Fees and Allowances'!I24*37*52.1428,2)</f>
        <v>91583.09</v>
      </c>
      <c r="E71" s="681">
        <f>IF(F71="Yes",'MD Rates'!$B$1,H71)</f>
        <v>38443</v>
      </c>
      <c r="F71" s="682" t="str">
        <f t="shared" si="0"/>
        <v>No</v>
      </c>
      <c r="G71" s="679" t="s">
        <v>325</v>
      </c>
      <c r="H71" s="681">
        <v>38443</v>
      </c>
      <c r="I71" t="s">
        <v>325</v>
      </c>
    </row>
    <row r="72" spans="1:14" hidden="1" x14ac:dyDescent="0.25">
      <c r="A72" t="s">
        <v>1134</v>
      </c>
      <c r="B72" s="680">
        <v>540</v>
      </c>
      <c r="C72" s="679">
        <v>91987.199999999997</v>
      </c>
      <c r="D72" s="679">
        <f>ROUND('Fees and Allowances'!I13*14*52.1428,2)</f>
        <v>91987.199999999997</v>
      </c>
      <c r="E72" s="681">
        <f>IF(F72="Yes",'MD Rates'!$B$1,H72)</f>
        <v>38443</v>
      </c>
      <c r="F72" s="682" t="str">
        <f t="shared" si="0"/>
        <v>No</v>
      </c>
      <c r="G72" s="679" t="s">
        <v>325</v>
      </c>
      <c r="H72" s="681">
        <v>38443</v>
      </c>
      <c r="I72" t="s">
        <v>325</v>
      </c>
    </row>
    <row r="73" spans="1:14" hidden="1" x14ac:dyDescent="0.25">
      <c r="A73" t="s">
        <v>1134</v>
      </c>
      <c r="B73" s="5">
        <v>550</v>
      </c>
      <c r="C73" s="10">
        <v>106380</v>
      </c>
      <c r="D73" s="627">
        <f>SUM('MD Rates'!G10+'MD Rates'!G347)</f>
        <v>106380</v>
      </c>
      <c r="E73" s="6">
        <f>IF(F73="Yes",'MD Rates'!$B$1,H73)</f>
        <v>43191</v>
      </c>
      <c r="F73" s="274" t="str">
        <f t="shared" si="0"/>
        <v>No</v>
      </c>
      <c r="G73" t="s">
        <v>325</v>
      </c>
      <c r="H73" s="6">
        <v>43191</v>
      </c>
      <c r="I73" s="53" t="s">
        <v>325</v>
      </c>
      <c r="J73" s="100"/>
    </row>
    <row r="74" spans="1:14" x14ac:dyDescent="0.25">
      <c r="A74" t="s">
        <v>1134</v>
      </c>
      <c r="B74" s="5">
        <v>552</v>
      </c>
      <c r="C74" s="10">
        <v>108096</v>
      </c>
      <c r="D74" s="271">
        <f>'MD Rates'!E55</f>
        <v>108748</v>
      </c>
      <c r="E74" s="6">
        <f>IF(F74="Yes",'MD Rates'!$B$1,H74)</f>
        <v>44287</v>
      </c>
      <c r="F74" s="274" t="str">
        <f t="shared" si="0"/>
        <v>Yes</v>
      </c>
      <c r="H74" s="6">
        <v>43922</v>
      </c>
      <c r="I74" s="15" t="s">
        <v>1329</v>
      </c>
      <c r="N74" s="53" t="s">
        <v>325</v>
      </c>
    </row>
    <row r="75" spans="1:14" hidden="1" x14ac:dyDescent="0.25">
      <c r="A75" t="s">
        <v>1134</v>
      </c>
      <c r="B75" s="5">
        <v>560</v>
      </c>
      <c r="C75" s="10">
        <v>109714</v>
      </c>
      <c r="D75" s="627">
        <f>SUM('MD Rates'!G10+'MD Rates'!H347)</f>
        <v>109714</v>
      </c>
      <c r="E75" s="6">
        <f>IF(F75="Yes",'MD Rates'!$B$1,H75)</f>
        <v>43191</v>
      </c>
      <c r="F75" s="274" t="str">
        <f t="shared" si="0"/>
        <v>No</v>
      </c>
      <c r="G75" t="s">
        <v>325</v>
      </c>
      <c r="H75" s="6">
        <v>43191</v>
      </c>
      <c r="I75" s="53" t="s">
        <v>325</v>
      </c>
      <c r="J75" s="100"/>
    </row>
    <row r="76" spans="1:14" hidden="1" x14ac:dyDescent="0.25">
      <c r="A76" t="s">
        <v>1134</v>
      </c>
      <c r="B76" s="5">
        <v>570</v>
      </c>
      <c r="C76" s="10">
        <v>113048</v>
      </c>
      <c r="D76" s="627">
        <f>SUM('MD Rates'!G10+'MD Rates'!I347)</f>
        <v>113048</v>
      </c>
      <c r="E76" s="6">
        <f>IF(F76="Yes",'MD Rates'!$B$1,H76)</f>
        <v>43191</v>
      </c>
      <c r="F76" s="274" t="str">
        <f t="shared" si="0"/>
        <v>No</v>
      </c>
      <c r="G76" t="s">
        <v>325</v>
      </c>
      <c r="H76" s="6">
        <v>43191</v>
      </c>
      <c r="I76" s="53" t="s">
        <v>325</v>
      </c>
      <c r="J76" s="100"/>
    </row>
    <row r="77" spans="1:14" hidden="1" x14ac:dyDescent="0.25">
      <c r="A77" t="s">
        <v>1134</v>
      </c>
      <c r="B77" s="680">
        <v>580</v>
      </c>
      <c r="C77" s="684">
        <v>144426.17000000001</v>
      </c>
      <c r="D77" s="684">
        <f>ROUND('Fees and Allowances'!I11*37*52.1428,2)</f>
        <v>144426.17000000001</v>
      </c>
      <c r="E77" s="681">
        <f>IF(F77="Yes",'MD Rates'!$B$1,H77)</f>
        <v>38443</v>
      </c>
      <c r="F77" s="682" t="str">
        <f t="shared" si="0"/>
        <v>No</v>
      </c>
      <c r="G77" s="679" t="s">
        <v>325</v>
      </c>
      <c r="H77" s="681">
        <v>38443</v>
      </c>
      <c r="I77" t="s">
        <v>325</v>
      </c>
    </row>
    <row r="78" spans="1:14" x14ac:dyDescent="0.25">
      <c r="H78" s="6"/>
      <c r="I78" t="s">
        <v>325</v>
      </c>
    </row>
    <row r="79" spans="1:14" x14ac:dyDescent="0.25">
      <c r="H79" s="6"/>
      <c r="I79" s="53" t="s">
        <v>325</v>
      </c>
    </row>
    <row r="80" spans="1:14" x14ac:dyDescent="0.25">
      <c r="H80" s="6"/>
    </row>
    <row r="81" spans="1:12" x14ac:dyDescent="0.25">
      <c r="A81" s="960" t="s">
        <v>930</v>
      </c>
      <c r="B81" s="960"/>
      <c r="C81" s="960"/>
      <c r="D81" s="960"/>
      <c r="H81" s="6"/>
    </row>
    <row r="82" spans="1:12" x14ac:dyDescent="0.25">
      <c r="A82" s="365" t="s">
        <v>12</v>
      </c>
      <c r="H82" s="6"/>
    </row>
    <row r="83" spans="1:12" x14ac:dyDescent="0.25">
      <c r="H83" s="6"/>
      <c r="L83" s="188"/>
    </row>
    <row r="84" spans="1:12" x14ac:dyDescent="0.25">
      <c r="H84" s="6"/>
      <c r="L84" s="188"/>
    </row>
    <row r="85" spans="1:12" x14ac:dyDescent="0.25">
      <c r="H85" s="6"/>
      <c r="L85" s="188"/>
    </row>
    <row r="86" spans="1:12" x14ac:dyDescent="0.25">
      <c r="H86" s="6"/>
      <c r="L86" s="188"/>
    </row>
    <row r="87" spans="1:12" x14ac:dyDescent="0.25">
      <c r="H87" s="6"/>
      <c r="L87" s="188"/>
    </row>
    <row r="88" spans="1:12" x14ac:dyDescent="0.25">
      <c r="H88" s="6"/>
      <c r="L88" s="188"/>
    </row>
    <row r="89" spans="1:12" x14ac:dyDescent="0.25">
      <c r="H89" s="6"/>
      <c r="L89" s="188"/>
    </row>
    <row r="90" spans="1:12" x14ac:dyDescent="0.25">
      <c r="H90" s="6"/>
      <c r="L90" s="10"/>
    </row>
    <row r="91" spans="1:12" x14ac:dyDescent="0.25">
      <c r="H91" s="6"/>
    </row>
    <row r="92" spans="1:12" x14ac:dyDescent="0.25">
      <c r="H92" s="6"/>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row r="65503" spans="8:8" x14ac:dyDescent="0.25">
      <c r="H65503" s="6"/>
    </row>
    <row r="65504" spans="8:8" x14ac:dyDescent="0.25">
      <c r="H65504" s="6"/>
    </row>
    <row r="65505" spans="8:8" x14ac:dyDescent="0.25">
      <c r="H65505" s="6"/>
    </row>
    <row r="65506" spans="8:8" x14ac:dyDescent="0.25">
      <c r="H65506" s="6"/>
    </row>
    <row r="65507" spans="8:8" x14ac:dyDescent="0.25">
      <c r="H65507" s="6"/>
    </row>
    <row r="65508" spans="8:8" x14ac:dyDescent="0.25">
      <c r="H65508" s="6"/>
    </row>
    <row r="65509" spans="8:8" x14ac:dyDescent="0.25">
      <c r="H65509" s="6"/>
    </row>
    <row r="65510" spans="8:8" x14ac:dyDescent="0.25">
      <c r="H65510" s="6"/>
    </row>
    <row r="65511" spans="8:8" x14ac:dyDescent="0.25">
      <c r="H65511" s="6"/>
    </row>
    <row r="65512" spans="8:8" x14ac:dyDescent="0.25">
      <c r="H65512" s="6"/>
    </row>
    <row r="65513" spans="8:8" x14ac:dyDescent="0.25">
      <c r="H65513" s="6"/>
    </row>
    <row r="65514" spans="8:8" x14ac:dyDescent="0.25">
      <c r="H65514" s="6"/>
    </row>
    <row r="65515" spans="8:8" x14ac:dyDescent="0.25">
      <c r="H65515" s="6"/>
    </row>
    <row r="65516" spans="8:8" x14ac:dyDescent="0.25">
      <c r="H65516" s="6"/>
    </row>
    <row r="65517" spans="8:8" x14ac:dyDescent="0.25">
      <c r="H65517" s="6"/>
    </row>
    <row r="65518" spans="8:8" x14ac:dyDescent="0.25">
      <c r="H65518" s="6"/>
    </row>
    <row r="65519" spans="8:8" x14ac:dyDescent="0.25">
      <c r="H65519" s="6"/>
    </row>
  </sheetData>
  <autoFilter ref="A2:N79" xr:uid="{00000000-0009-0000-0000-000002000000}">
    <filterColumn colId="5">
      <filters blank="1">
        <filter val="Yes"/>
      </filters>
    </filterColumn>
  </autoFilter>
  <mergeCells count="1">
    <mergeCell ref="H1:H2"/>
  </mergeCells>
  <phoneticPr fontId="29" type="noConversion"/>
  <conditionalFormatting sqref="F8:F23 L19 L8:L10 F25:F77 F3:F6">
    <cfRule type="cellIs" dxfId="42" priority="13" stopIfTrue="1" operator="equal">
      <formula>"Yes"</formula>
    </cfRule>
  </conditionalFormatting>
  <conditionalFormatting sqref="E3 E6 E8:E23 E25:E77">
    <cfRule type="expression" dxfId="41" priority="14" stopIfTrue="1">
      <formula>E3&lt;&gt;H3</formula>
    </cfRule>
  </conditionalFormatting>
  <conditionalFormatting sqref="E4:E5">
    <cfRule type="expression" dxfId="40" priority="15" stopIfTrue="1">
      <formula>E4&lt;&gt;H4</formula>
    </cfRule>
  </conditionalFormatting>
  <conditionalFormatting sqref="F7">
    <cfRule type="cellIs" dxfId="39" priority="4" stopIfTrue="1" operator="equal">
      <formula>"Yes"</formula>
    </cfRule>
  </conditionalFormatting>
  <conditionalFormatting sqref="F24">
    <cfRule type="cellIs" dxfId="38" priority="3" stopIfTrue="1" operator="equal">
      <formula>"Yes"</formula>
    </cfRule>
  </conditionalFormatting>
  <conditionalFormatting sqref="E7">
    <cfRule type="expression" dxfId="37" priority="2" stopIfTrue="1">
      <formula>E7&lt;&gt;H7</formula>
    </cfRule>
  </conditionalFormatting>
  <conditionalFormatting sqref="E24">
    <cfRule type="expression" dxfId="36" priority="1" stopIfTrue="1">
      <formula>E24&lt;&gt;H24</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Q61"/>
  <sheetViews>
    <sheetView workbookViewId="0">
      <pane ySplit="2" topLeftCell="A3" activePane="bottomLeft" state="frozen"/>
      <selection pane="bottomLeft" activeCell="J4" sqref="J4"/>
    </sheetView>
  </sheetViews>
  <sheetFormatPr defaultRowHeight="12.5" x14ac:dyDescent="0.25"/>
  <cols>
    <col min="1" max="1" width="21.81640625" bestFit="1" customWidth="1"/>
    <col min="3" max="3" width="10.1796875" bestFit="1" customWidth="1"/>
    <col min="5" max="5" width="10.1796875" bestFit="1" customWidth="1"/>
    <col min="7" max="7" width="9.1796875" customWidth="1"/>
    <col min="8" max="8" width="9.1796875" style="6" customWidth="1"/>
    <col min="9" max="9" width="9.1796875" customWidth="1"/>
    <col min="10" max="10" width="9.1796875" style="10" customWidth="1"/>
    <col min="12" max="12" width="10" bestFit="1" customWidth="1"/>
  </cols>
  <sheetData>
    <row r="1" spans="1:17" x14ac:dyDescent="0.25">
      <c r="B1" s="5"/>
      <c r="C1" s="1200" t="s">
        <v>606</v>
      </c>
      <c r="D1" s="1201" t="s">
        <v>607</v>
      </c>
      <c r="E1" s="1199" t="s">
        <v>960</v>
      </c>
      <c r="F1" s="1199" t="s">
        <v>608</v>
      </c>
      <c r="H1" s="1198" t="s">
        <v>605</v>
      </c>
    </row>
    <row r="2" spans="1:17" ht="25.5" customHeight="1" x14ac:dyDescent="0.3">
      <c r="A2" s="1" t="s">
        <v>320</v>
      </c>
      <c r="B2" s="2" t="s">
        <v>321</v>
      </c>
      <c r="C2" s="1200"/>
      <c r="D2" s="1201"/>
      <c r="E2" s="1199"/>
      <c r="F2" s="1199"/>
      <c r="H2" s="1198"/>
      <c r="J2" s="100" t="s">
        <v>1286</v>
      </c>
    </row>
    <row r="3" spans="1:17" ht="12.75" hidden="1" customHeight="1" x14ac:dyDescent="0.25">
      <c r="A3" s="679" t="s">
        <v>1133</v>
      </c>
      <c r="B3" s="682">
        <v>10</v>
      </c>
      <c r="C3" s="994">
        <v>30784</v>
      </c>
      <c r="D3" s="995">
        <f>'MD Rates'!C15</f>
        <v>31708</v>
      </c>
      <c r="E3" s="996">
        <f>IF(F3="Yes",'MD Rates'!$B$1,H3)</f>
        <v>43191</v>
      </c>
      <c r="F3" s="993" t="s">
        <v>528</v>
      </c>
      <c r="G3" s="679"/>
      <c r="H3" s="997">
        <v>43191</v>
      </c>
      <c r="I3" s="998" t="s">
        <v>23</v>
      </c>
      <c r="J3" s="100" t="s">
        <v>1287</v>
      </c>
    </row>
    <row r="4" spans="1:17" ht="12.75" customHeight="1" x14ac:dyDescent="0.25">
      <c r="A4" t="s">
        <v>1133</v>
      </c>
      <c r="B4" s="274">
        <v>12</v>
      </c>
      <c r="C4" s="377">
        <v>30936</v>
      </c>
      <c r="D4" s="279">
        <f>'MD Rates'!C14</f>
        <v>31864</v>
      </c>
      <c r="E4" s="112">
        <f>IF(F4="Yes",'MD Rates'!$B$1,H4)</f>
        <v>44287</v>
      </c>
      <c r="F4" s="274" t="str">
        <f>IF(C4&lt;&gt;D4,"Yes","No")</f>
        <v>Yes</v>
      </c>
      <c r="H4" s="340">
        <v>43922</v>
      </c>
      <c r="I4" s="53"/>
      <c r="J4" s="100"/>
    </row>
    <row r="5" spans="1:17" ht="12.75" hidden="1" customHeight="1" x14ac:dyDescent="0.25">
      <c r="A5" s="679" t="s">
        <v>1133</v>
      </c>
      <c r="B5" s="682">
        <v>20</v>
      </c>
      <c r="C5" s="994">
        <v>32798</v>
      </c>
      <c r="D5" s="995">
        <f>'MD Rates'!D15</f>
        <v>33782</v>
      </c>
      <c r="E5" s="996">
        <f>IF(F5="Yes",'MD Rates'!$B$1,H5)</f>
        <v>43191</v>
      </c>
      <c r="F5" s="993" t="s">
        <v>528</v>
      </c>
      <c r="G5" s="679"/>
      <c r="H5" s="997">
        <v>43191</v>
      </c>
      <c r="I5" s="998" t="s">
        <v>23</v>
      </c>
      <c r="J5" s="100" t="s">
        <v>1287</v>
      </c>
    </row>
    <row r="6" spans="1:17" ht="12.75" customHeight="1" x14ac:dyDescent="0.25">
      <c r="A6" t="s">
        <v>1133</v>
      </c>
      <c r="B6" s="274">
        <v>22</v>
      </c>
      <c r="C6" s="377">
        <v>32959</v>
      </c>
      <c r="D6" s="279">
        <f>'MD Rates'!D14</f>
        <v>33948</v>
      </c>
      <c r="E6" s="112">
        <f>IF(F6="Yes",'MD Rates'!$B$1,H6)</f>
        <v>44287</v>
      </c>
      <c r="F6" s="274" t="str">
        <f>IF(C6&lt;&gt;D6,"Yes","No")</f>
        <v>Yes</v>
      </c>
      <c r="H6" s="340">
        <v>43922</v>
      </c>
      <c r="I6" s="53"/>
      <c r="J6" s="100"/>
    </row>
    <row r="7" spans="1:17" s="53" customFormat="1" ht="12.75" customHeight="1" x14ac:dyDescent="0.3">
      <c r="A7" s="978" t="s">
        <v>1133</v>
      </c>
      <c r="B7" s="979">
        <v>27</v>
      </c>
      <c r="C7" s="980">
        <v>32460</v>
      </c>
      <c r="D7" s="981">
        <f>'MD Rates'!J328</f>
        <v>33372</v>
      </c>
      <c r="E7" s="982">
        <v>43922</v>
      </c>
      <c r="F7" s="983" t="str">
        <f>IF(C7&lt;&gt;D7,"Yes","No")</f>
        <v>Yes</v>
      </c>
      <c r="G7" s="978"/>
      <c r="H7" s="984">
        <v>43556</v>
      </c>
      <c r="I7" s="1092" t="s">
        <v>1405</v>
      </c>
      <c r="J7" s="1093"/>
      <c r="K7" s="615"/>
      <c r="L7" s="615"/>
      <c r="M7" s="615"/>
      <c r="N7" s="1093"/>
      <c r="O7" s="1093"/>
      <c r="P7" s="1093"/>
    </row>
    <row r="8" spans="1:17" s="53" customFormat="1" ht="12.75" customHeight="1" x14ac:dyDescent="0.25">
      <c r="A8" t="s">
        <v>1133</v>
      </c>
      <c r="B8" s="5">
        <v>30</v>
      </c>
      <c r="C8" s="164">
        <v>34320</v>
      </c>
      <c r="D8" s="271">
        <f>'MD Rates'!C28</f>
        <v>35350</v>
      </c>
      <c r="E8" s="112">
        <f>IF(F8="Yes",'MD Rates'!$B$1,H8)</f>
        <v>44287</v>
      </c>
      <c r="F8" s="274" t="str">
        <f t="shared" ref="F8:F17" si="0">IF(C8&lt;&gt;D8,"Yes","No")</f>
        <v>Yes</v>
      </c>
      <c r="G8"/>
      <c r="H8" s="340">
        <v>43922</v>
      </c>
      <c r="I8" s="53" t="s">
        <v>325</v>
      </c>
      <c r="J8" s="100"/>
      <c r="K8"/>
      <c r="L8"/>
      <c r="M8"/>
    </row>
    <row r="9" spans="1:17" s="53" customFormat="1" ht="12.75" hidden="1" customHeight="1" x14ac:dyDescent="0.25">
      <c r="A9" s="679" t="s">
        <v>1133</v>
      </c>
      <c r="B9" s="680">
        <v>40</v>
      </c>
      <c r="C9" s="925">
        <v>34810</v>
      </c>
      <c r="D9" s="679">
        <f>'MD Rates'!E15</f>
        <v>35854</v>
      </c>
      <c r="E9" s="996">
        <f>IF(F9="Yes",'MD Rates'!$B$1,H9)</f>
        <v>43191</v>
      </c>
      <c r="F9" s="993" t="s">
        <v>528</v>
      </c>
      <c r="G9" s="679"/>
      <c r="H9" s="997">
        <v>43191</v>
      </c>
      <c r="I9" s="998" t="s">
        <v>23</v>
      </c>
      <c r="J9" s="100" t="s">
        <v>1287</v>
      </c>
      <c r="K9"/>
      <c r="L9"/>
      <c r="M9"/>
    </row>
    <row r="10" spans="1:17" s="53" customFormat="1" ht="12.75" customHeight="1" x14ac:dyDescent="0.25">
      <c r="A10" t="s">
        <v>1133</v>
      </c>
      <c r="B10" s="366">
        <v>50</v>
      </c>
      <c r="C10" s="367">
        <v>37000.53</v>
      </c>
      <c r="D10" s="967">
        <f>ROUND(('MD Rates'!C253*40)*52.1428,2)</f>
        <v>38105.96</v>
      </c>
      <c r="E10" s="112">
        <f>IF(F10="Yes",'MD Rates'!$B$1,H10)</f>
        <v>44287</v>
      </c>
      <c r="F10" s="274" t="str">
        <f t="shared" si="0"/>
        <v>Yes</v>
      </c>
      <c r="G10"/>
      <c r="H10" s="340">
        <v>43922</v>
      </c>
      <c r="I10" s="53" t="s">
        <v>325</v>
      </c>
      <c r="J10" s="100"/>
      <c r="K10"/>
      <c r="L10"/>
      <c r="M10"/>
    </row>
    <row r="11" spans="1:17" s="53" customFormat="1" ht="12.75" customHeight="1" x14ac:dyDescent="0.25">
      <c r="A11" t="s">
        <v>1133</v>
      </c>
      <c r="B11" s="5">
        <v>60</v>
      </c>
      <c r="C11" s="164">
        <v>36020</v>
      </c>
      <c r="D11" s="271">
        <f>'MD Rates'!D28</f>
        <v>37101</v>
      </c>
      <c r="E11" s="112">
        <f>IF(F11="Yes",'MD Rates'!$B$1,H11)</f>
        <v>44287</v>
      </c>
      <c r="F11" s="274" t="str">
        <f t="shared" si="0"/>
        <v>Yes</v>
      </c>
      <c r="G11"/>
      <c r="H11" s="340">
        <v>43922</v>
      </c>
      <c r="I11" s="53" t="s">
        <v>325</v>
      </c>
      <c r="J11" s="100"/>
      <c r="K11"/>
      <c r="L11"/>
      <c r="M11"/>
    </row>
    <row r="12" spans="1:17" s="53" customFormat="1" ht="12.75" customHeight="1" x14ac:dyDescent="0.25">
      <c r="A12" t="s">
        <v>1133</v>
      </c>
      <c r="B12" s="5">
        <v>70</v>
      </c>
      <c r="C12" s="164">
        <v>34982</v>
      </c>
      <c r="D12" s="271">
        <f>'MD Rates'!E14</f>
        <v>36031</v>
      </c>
      <c r="E12" s="112">
        <f>IF(F12="Yes",'MD Rates'!$B$1,H12)</f>
        <v>44287</v>
      </c>
      <c r="F12" s="274" t="str">
        <f t="shared" si="0"/>
        <v>Yes</v>
      </c>
      <c r="G12"/>
      <c r="H12" s="340">
        <v>43922</v>
      </c>
      <c r="I12" s="53" t="s">
        <v>325</v>
      </c>
      <c r="J12" s="100"/>
      <c r="K12"/>
      <c r="L12"/>
      <c r="M12"/>
    </row>
    <row r="13" spans="1:17" s="53" customFormat="1" ht="12.75" customHeight="1" x14ac:dyDescent="0.25">
      <c r="A13" t="s">
        <v>1133</v>
      </c>
      <c r="B13" s="5">
        <v>90</v>
      </c>
      <c r="C13" s="164">
        <v>37719</v>
      </c>
      <c r="D13" s="627">
        <f>'MD Rates'!E28</f>
        <v>38851</v>
      </c>
      <c r="E13" s="112">
        <f>IF(F13="Yes",'MD Rates'!$B$1,H13)</f>
        <v>44287</v>
      </c>
      <c r="F13" s="274" t="str">
        <f t="shared" si="0"/>
        <v>Yes</v>
      </c>
      <c r="G13"/>
      <c r="H13" s="340">
        <v>43922</v>
      </c>
      <c r="I13" s="53" t="s">
        <v>325</v>
      </c>
      <c r="J13" s="100"/>
      <c r="K13"/>
      <c r="L13"/>
      <c r="M13"/>
    </row>
    <row r="14" spans="1:17" s="53" customFormat="1" ht="12.75" customHeight="1" x14ac:dyDescent="0.25">
      <c r="A14" t="s">
        <v>1133</v>
      </c>
      <c r="B14" s="5">
        <v>100</v>
      </c>
      <c r="C14" s="164">
        <v>37005</v>
      </c>
      <c r="D14" s="271">
        <f>'MD Rates'!F14</f>
        <v>38115</v>
      </c>
      <c r="E14" s="112">
        <f>IF(F14="Yes",'MD Rates'!$B$1,H14)</f>
        <v>44287</v>
      </c>
      <c r="F14" s="274" t="str">
        <f t="shared" si="0"/>
        <v>Yes</v>
      </c>
      <c r="G14"/>
      <c r="H14" s="340">
        <v>43922</v>
      </c>
      <c r="I14" s="53" t="s">
        <v>325</v>
      </c>
      <c r="J14" s="100"/>
      <c r="K14"/>
      <c r="L14"/>
      <c r="M14"/>
    </row>
    <row r="15" spans="1:17" s="53" customFormat="1" ht="12.75" customHeight="1" x14ac:dyDescent="0.25">
      <c r="A15" t="s">
        <v>1133</v>
      </c>
      <c r="B15" s="5">
        <v>110</v>
      </c>
      <c r="C15" s="164">
        <v>39420</v>
      </c>
      <c r="D15" s="627">
        <f>'MD Rates'!F28</f>
        <v>40603</v>
      </c>
      <c r="E15" s="112">
        <f>IF(F15="Yes",'MD Rates'!$B$1,H15)</f>
        <v>44287</v>
      </c>
      <c r="F15" s="274" t="str">
        <f t="shared" si="0"/>
        <v>Yes</v>
      </c>
      <c r="G15"/>
      <c r="H15" s="340">
        <v>43922</v>
      </c>
      <c r="I15" s="53" t="s">
        <v>325</v>
      </c>
      <c r="J15" s="100"/>
      <c r="K15"/>
      <c r="L15"/>
      <c r="M15"/>
    </row>
    <row r="16" spans="1:17" s="53" customFormat="1" ht="12.75" customHeight="1" x14ac:dyDescent="0.35">
      <c r="A16" t="s">
        <v>1133</v>
      </c>
      <c r="B16" s="5">
        <v>130</v>
      </c>
      <c r="C16" s="164">
        <v>39027</v>
      </c>
      <c r="D16" s="271">
        <f>'MD Rates'!G14</f>
        <v>40198</v>
      </c>
      <c r="E16" s="112">
        <f>IF(F16="Yes",'MD Rates'!$B$1,H16)</f>
        <v>44287</v>
      </c>
      <c r="F16" s="274" t="str">
        <f t="shared" si="0"/>
        <v>Yes</v>
      </c>
      <c r="G16"/>
      <c r="H16" s="340">
        <v>43922</v>
      </c>
      <c r="I16" s="53" t="s">
        <v>325</v>
      </c>
      <c r="J16" s="100"/>
      <c r="K16" s="100"/>
      <c r="L16" s="965"/>
      <c r="M16" s="274"/>
      <c r="N16"/>
      <c r="O16"/>
      <c r="P16"/>
      <c r="Q16"/>
    </row>
    <row r="17" spans="1:17" s="53" customFormat="1" ht="12.75" customHeight="1" x14ac:dyDescent="0.35">
      <c r="A17" t="s">
        <v>1133</v>
      </c>
      <c r="B17" s="5">
        <v>140</v>
      </c>
      <c r="C17" s="164">
        <v>41468</v>
      </c>
      <c r="D17" s="627">
        <f>'MD Rates'!G28</f>
        <v>42712</v>
      </c>
      <c r="E17" s="112">
        <f>IF(F17="Yes",'MD Rates'!$B$1,H17)</f>
        <v>44287</v>
      </c>
      <c r="F17" s="274" t="str">
        <f t="shared" si="0"/>
        <v>Yes</v>
      </c>
      <c r="G17"/>
      <c r="H17" s="340">
        <v>43922</v>
      </c>
      <c r="I17" s="53" t="s">
        <v>325</v>
      </c>
      <c r="J17" s="100"/>
      <c r="K17"/>
      <c r="L17" s="632"/>
      <c r="M17" s="274"/>
      <c r="N17"/>
      <c r="O17"/>
      <c r="P17"/>
      <c r="Q17"/>
    </row>
    <row r="18" spans="1:17" ht="14.5" x14ac:dyDescent="0.35">
      <c r="A18" t="s">
        <v>1133</v>
      </c>
      <c r="B18" s="5">
        <v>145</v>
      </c>
      <c r="C18" s="164">
        <v>41768</v>
      </c>
      <c r="D18" s="271">
        <f>'MD Rates'!D303</f>
        <v>43021</v>
      </c>
      <c r="E18" s="112">
        <f>IF(F18="Yes",'MD Rates'!$B$1,H18)</f>
        <v>44287</v>
      </c>
      <c r="F18" s="274" t="str">
        <f t="shared" ref="F18:F23" si="1">IF(C18&lt;&gt;D18,"Yes","No")</f>
        <v>Yes</v>
      </c>
      <c r="H18" s="340">
        <v>43922</v>
      </c>
      <c r="I18" s="53" t="s">
        <v>325</v>
      </c>
      <c r="J18" s="100"/>
      <c r="K18" s="100"/>
      <c r="L18" s="632"/>
      <c r="M18" s="274"/>
    </row>
    <row r="19" spans="1:17" x14ac:dyDescent="0.25">
      <c r="A19" t="s">
        <v>1133</v>
      </c>
      <c r="B19" s="366">
        <v>147</v>
      </c>
      <c r="C19" s="367">
        <v>42465.1</v>
      </c>
      <c r="D19" s="967">
        <f>ROUND(('MD Rates'!C254*40)*52.1428,2)</f>
        <v>43758.239999999998</v>
      </c>
      <c r="E19" s="112">
        <f>IF(F19="Yes",'MD Rates'!$B$1,H19)</f>
        <v>44287</v>
      </c>
      <c r="F19" s="274" t="str">
        <f t="shared" si="1"/>
        <v>Yes</v>
      </c>
      <c r="H19" s="340">
        <v>43922</v>
      </c>
      <c r="I19" s="53" t="s">
        <v>325</v>
      </c>
      <c r="J19" s="100"/>
    </row>
    <row r="20" spans="1:17" x14ac:dyDescent="0.25">
      <c r="A20" t="s">
        <v>1133</v>
      </c>
      <c r="B20" s="5">
        <v>150</v>
      </c>
      <c r="C20" s="164">
        <v>41051</v>
      </c>
      <c r="D20" s="271">
        <f>'MD Rates'!H14</f>
        <v>42283</v>
      </c>
      <c r="E20" s="112">
        <f>IF(F20="Yes",'MD Rates'!$B$1,H20)</f>
        <v>44287</v>
      </c>
      <c r="F20" s="274" t="str">
        <f t="shared" si="1"/>
        <v>Yes</v>
      </c>
      <c r="H20" s="340">
        <v>43922</v>
      </c>
      <c r="I20" s="53" t="s">
        <v>325</v>
      </c>
      <c r="J20" s="100"/>
    </row>
    <row r="21" spans="1:17" x14ac:dyDescent="0.25">
      <c r="A21" t="s">
        <v>1133</v>
      </c>
      <c r="B21" s="5">
        <v>152</v>
      </c>
      <c r="C21" s="164">
        <v>43074</v>
      </c>
      <c r="D21" s="271">
        <f>'MD Rates'!I14</f>
        <v>44366</v>
      </c>
      <c r="E21" s="112">
        <f>IF(F21="Yes",'MD Rates'!$B$1,H21)</f>
        <v>44287</v>
      </c>
      <c r="F21" s="274" t="str">
        <f t="shared" si="1"/>
        <v>Yes</v>
      </c>
      <c r="H21" s="340">
        <v>43922</v>
      </c>
      <c r="I21" s="53"/>
      <c r="J21" s="100"/>
    </row>
    <row r="22" spans="1:17" x14ac:dyDescent="0.25">
      <c r="A22" t="s">
        <v>1133</v>
      </c>
      <c r="B22" s="5">
        <v>160</v>
      </c>
      <c r="C22" s="164">
        <v>43520</v>
      </c>
      <c r="D22" s="627">
        <f>'MD Rates'!H28</f>
        <v>44826</v>
      </c>
      <c r="E22" s="112">
        <f>IF(F22="Yes",'MD Rates'!$B$1,H22)</f>
        <v>44287</v>
      </c>
      <c r="F22" s="274" t="str">
        <f t="shared" si="1"/>
        <v>Yes</v>
      </c>
      <c r="H22" s="340">
        <v>43922</v>
      </c>
      <c r="I22" s="53" t="s">
        <v>325</v>
      </c>
      <c r="J22" s="100"/>
    </row>
    <row r="23" spans="1:17" x14ac:dyDescent="0.25">
      <c r="A23" t="s">
        <v>1133</v>
      </c>
      <c r="B23" s="5">
        <v>190</v>
      </c>
      <c r="C23" s="164">
        <v>45571</v>
      </c>
      <c r="D23" s="627">
        <f>'MD Rates'!I28</f>
        <v>46938</v>
      </c>
      <c r="E23" s="112">
        <f>IF(F23="Yes",'MD Rates'!$B$1,H23)</f>
        <v>44287</v>
      </c>
      <c r="F23" s="274" t="str">
        <f t="shared" si="1"/>
        <v>Yes</v>
      </c>
      <c r="H23" s="340">
        <v>43922</v>
      </c>
      <c r="I23" s="53" t="s">
        <v>325</v>
      </c>
      <c r="J23" s="100"/>
    </row>
    <row r="24" spans="1:17" x14ac:dyDescent="0.25">
      <c r="A24" t="s">
        <v>1133</v>
      </c>
      <c r="B24" s="5">
        <v>195</v>
      </c>
      <c r="C24" s="164">
        <v>46410</v>
      </c>
      <c r="D24" s="271">
        <f>'MD Rates'!D304</f>
        <v>47802</v>
      </c>
      <c r="E24" s="112">
        <f>IF(F24="Yes",'MD Rates'!$B$1,H24)</f>
        <v>44287</v>
      </c>
      <c r="F24" s="274" t="str">
        <f t="shared" ref="F24:F57" si="2">IF(C24&lt;&gt;D24,"Yes","No")</f>
        <v>Yes</v>
      </c>
      <c r="H24" s="340">
        <v>43922</v>
      </c>
      <c r="I24" s="53" t="s">
        <v>325</v>
      </c>
      <c r="J24" s="100"/>
    </row>
    <row r="25" spans="1:17" x14ac:dyDescent="0.25">
      <c r="A25" t="s">
        <v>1133</v>
      </c>
      <c r="B25" s="5">
        <v>210</v>
      </c>
      <c r="C25" s="164">
        <v>47622</v>
      </c>
      <c r="D25" s="627">
        <f>'MD Rates'!J28</f>
        <v>49051</v>
      </c>
      <c r="E25" s="112">
        <f>IF(F25="Yes",'MD Rates'!$B$1,H25)</f>
        <v>44287</v>
      </c>
      <c r="F25" s="274" t="str">
        <f t="shared" si="2"/>
        <v>Yes</v>
      </c>
      <c r="H25" s="340">
        <v>43922</v>
      </c>
      <c r="I25" s="53" t="s">
        <v>325</v>
      </c>
      <c r="J25" s="100"/>
    </row>
    <row r="26" spans="1:17" x14ac:dyDescent="0.25">
      <c r="A26" t="s">
        <v>1133</v>
      </c>
      <c r="B26" s="5">
        <v>220</v>
      </c>
      <c r="C26" s="164">
        <v>49672</v>
      </c>
      <c r="D26" s="627">
        <f>'MD Rates'!K28</f>
        <v>51162</v>
      </c>
      <c r="E26" s="112">
        <f>IF(F26="Yes",'MD Rates'!$B$1,H26)</f>
        <v>44287</v>
      </c>
      <c r="F26" s="274" t="str">
        <f t="shared" si="2"/>
        <v>Yes</v>
      </c>
      <c r="H26" s="340">
        <v>43922</v>
      </c>
      <c r="I26" s="53" t="s">
        <v>325</v>
      </c>
      <c r="J26" s="100"/>
    </row>
    <row r="27" spans="1:17" x14ac:dyDescent="0.25">
      <c r="A27" t="s">
        <v>1133</v>
      </c>
      <c r="B27" s="5">
        <v>235</v>
      </c>
      <c r="C27" s="164">
        <v>51724</v>
      </c>
      <c r="D27" s="627">
        <f>'MD Rates'!L28</f>
        <v>53276</v>
      </c>
      <c r="E27" s="112">
        <f>IF(F27="Yes",'MD Rates'!$B$1,H27)</f>
        <v>44287</v>
      </c>
      <c r="F27" s="274" t="str">
        <f t="shared" si="2"/>
        <v>Yes</v>
      </c>
      <c r="H27" s="340">
        <v>43922</v>
      </c>
      <c r="I27" s="53" t="s">
        <v>325</v>
      </c>
      <c r="J27" s="100"/>
    </row>
    <row r="28" spans="1:17" x14ac:dyDescent="0.25">
      <c r="A28" t="s">
        <v>1133</v>
      </c>
      <c r="B28" s="5">
        <v>245</v>
      </c>
      <c r="C28" s="164">
        <v>53371</v>
      </c>
      <c r="D28" s="271">
        <f>'MD Rates'!D305</f>
        <v>54972</v>
      </c>
      <c r="E28" s="112">
        <f>IF(F28="Yes",'MD Rates'!$B$1,H28)</f>
        <v>44287</v>
      </c>
      <c r="F28" s="274" t="str">
        <f t="shared" si="2"/>
        <v>Yes</v>
      </c>
      <c r="H28" s="340">
        <v>43922</v>
      </c>
      <c r="I28" s="53" t="s">
        <v>325</v>
      </c>
      <c r="J28" s="100"/>
    </row>
    <row r="29" spans="1:17" x14ac:dyDescent="0.25">
      <c r="A29" t="s">
        <v>1133</v>
      </c>
      <c r="B29" s="5">
        <v>275</v>
      </c>
      <c r="C29" s="164">
        <v>56850</v>
      </c>
      <c r="D29" s="271">
        <f>'MD Rates'!D306</f>
        <v>58556</v>
      </c>
      <c r="E29" s="112">
        <f>IF(F29="Yes",'MD Rates'!$B$1,H29)</f>
        <v>44287</v>
      </c>
      <c r="F29" s="274" t="str">
        <f t="shared" si="2"/>
        <v>Yes</v>
      </c>
      <c r="H29" s="340">
        <v>43922</v>
      </c>
      <c r="I29" s="53" t="s">
        <v>325</v>
      </c>
      <c r="J29" s="100"/>
    </row>
    <row r="30" spans="1:17" x14ac:dyDescent="0.25">
      <c r="A30" t="s">
        <v>1133</v>
      </c>
      <c r="B30" s="5">
        <v>315</v>
      </c>
      <c r="C30" s="164">
        <v>60331</v>
      </c>
      <c r="D30" s="271">
        <f>'MD Rates'!D307</f>
        <v>62141</v>
      </c>
      <c r="E30" s="112">
        <f>IF(F30="Yes",'MD Rates'!$B$1,H30)</f>
        <v>44287</v>
      </c>
      <c r="F30" s="274" t="str">
        <f t="shared" si="2"/>
        <v>Yes</v>
      </c>
      <c r="H30" s="340">
        <v>43922</v>
      </c>
      <c r="I30" s="53" t="s">
        <v>325</v>
      </c>
      <c r="J30" s="100"/>
    </row>
    <row r="31" spans="1:17" x14ac:dyDescent="0.25">
      <c r="A31" t="s">
        <v>1133</v>
      </c>
      <c r="B31" s="5">
        <v>318</v>
      </c>
      <c r="C31" s="164">
        <v>62652</v>
      </c>
      <c r="D31" s="271">
        <f>'MD Rates'!D308</f>
        <v>64532</v>
      </c>
      <c r="E31" s="112">
        <f>IF(F31="Yes",'MD Rates'!$B$1,H31)</f>
        <v>44287</v>
      </c>
      <c r="F31" s="274" t="str">
        <f t="shared" si="2"/>
        <v>Yes</v>
      </c>
      <c r="H31" s="340">
        <v>43922</v>
      </c>
      <c r="I31" s="53" t="s">
        <v>325</v>
      </c>
      <c r="J31" s="100"/>
    </row>
    <row r="32" spans="1:17" x14ac:dyDescent="0.25">
      <c r="A32" t="s">
        <v>1133</v>
      </c>
      <c r="B32" s="5">
        <v>325</v>
      </c>
      <c r="C32" s="164">
        <v>64971</v>
      </c>
      <c r="D32" s="271">
        <f>'MD Rates'!D309</f>
        <v>66920</v>
      </c>
      <c r="E32" s="112">
        <f>IF(F32="Yes",'MD Rates'!$B$1,H32)</f>
        <v>44287</v>
      </c>
      <c r="F32" s="274" t="str">
        <f t="shared" si="2"/>
        <v>Yes</v>
      </c>
      <c r="H32" s="340">
        <v>43922</v>
      </c>
      <c r="I32" s="53" t="s">
        <v>325</v>
      </c>
      <c r="J32" s="100"/>
    </row>
    <row r="33" spans="1:10" x14ac:dyDescent="0.25">
      <c r="A33" t="s">
        <v>1133</v>
      </c>
      <c r="B33" s="5">
        <v>328</v>
      </c>
      <c r="C33" s="164">
        <v>67292</v>
      </c>
      <c r="D33" s="271">
        <f>'MD Rates'!D310</f>
        <v>69311</v>
      </c>
      <c r="E33" s="112">
        <f>IF(F33="Yes",'MD Rates'!$B$1,H33)</f>
        <v>44287</v>
      </c>
      <c r="F33" s="274" t="str">
        <f t="shared" si="2"/>
        <v>Yes</v>
      </c>
      <c r="H33" s="340">
        <v>43922</v>
      </c>
      <c r="I33" s="53" t="s">
        <v>325</v>
      </c>
      <c r="J33" s="100"/>
    </row>
    <row r="34" spans="1:10" hidden="1" x14ac:dyDescent="0.25">
      <c r="A34" t="s">
        <v>1133</v>
      </c>
      <c r="B34" s="5">
        <v>340</v>
      </c>
      <c r="C34" s="164">
        <v>66634</v>
      </c>
      <c r="D34" s="271">
        <f>'MD Rates'!C10</f>
        <v>66634</v>
      </c>
      <c r="E34" s="112">
        <f>IF(F34="Yes",'MD Rates'!$B$1,H34)</f>
        <v>43191</v>
      </c>
      <c r="F34" s="274" t="str">
        <f>IF(C34&lt;&gt;D34,"Yes","No")</f>
        <v>No</v>
      </c>
      <c r="H34" s="340">
        <v>43191</v>
      </c>
      <c r="I34" s="53" t="s">
        <v>325</v>
      </c>
      <c r="J34" s="100"/>
    </row>
    <row r="35" spans="1:10" x14ac:dyDescent="0.25">
      <c r="A35" t="s">
        <v>1133</v>
      </c>
      <c r="B35" s="5">
        <v>345</v>
      </c>
      <c r="C35" s="164">
        <v>70772</v>
      </c>
      <c r="D35" s="271">
        <f>'MD Rates'!D311</f>
        <v>72895</v>
      </c>
      <c r="E35" s="112">
        <f>IF(F35="Yes",'MD Rates'!$B$1,H35)</f>
        <v>44287</v>
      </c>
      <c r="F35" s="274" t="str">
        <f t="shared" si="2"/>
        <v>Yes</v>
      </c>
      <c r="H35" s="340">
        <v>43922</v>
      </c>
      <c r="I35" s="53" t="s">
        <v>325</v>
      </c>
      <c r="J35" s="100"/>
    </row>
    <row r="36" spans="1:10" x14ac:dyDescent="0.25">
      <c r="A36" t="s">
        <v>1133</v>
      </c>
      <c r="B36" s="5">
        <v>365</v>
      </c>
      <c r="C36" s="164">
        <v>72513</v>
      </c>
      <c r="D36" s="271">
        <f>'MD Rates'!D312</f>
        <v>74688</v>
      </c>
      <c r="E36" s="112">
        <f>IF(F36="Yes",'MD Rates'!$B$1,H36)</f>
        <v>44287</v>
      </c>
      <c r="F36" s="274" t="str">
        <f t="shared" si="2"/>
        <v>Yes</v>
      </c>
      <c r="H36" s="340">
        <v>43922</v>
      </c>
      <c r="I36" s="53" t="s">
        <v>325</v>
      </c>
      <c r="J36" s="100"/>
    </row>
    <row r="37" spans="1:10" hidden="1" x14ac:dyDescent="0.25">
      <c r="A37" t="s">
        <v>1133</v>
      </c>
      <c r="B37" s="5">
        <v>410</v>
      </c>
      <c r="C37" s="164">
        <v>71401</v>
      </c>
      <c r="D37" s="271">
        <f>'MD Rates'!D10</f>
        <v>71401</v>
      </c>
      <c r="E37" s="112">
        <f>IF(F37="Yes",'MD Rates'!$B$1,H37)</f>
        <v>43191</v>
      </c>
      <c r="F37" s="274" t="str">
        <f>IF(C37&lt;&gt;D37,"Yes","No")</f>
        <v>No</v>
      </c>
      <c r="H37" s="340">
        <v>43191</v>
      </c>
      <c r="I37" s="53" t="s">
        <v>325</v>
      </c>
      <c r="J37" s="100"/>
    </row>
    <row r="38" spans="1:10" x14ac:dyDescent="0.25">
      <c r="A38" t="s">
        <v>1133</v>
      </c>
      <c r="B38" s="5">
        <v>415</v>
      </c>
      <c r="C38" s="164">
        <v>74253</v>
      </c>
      <c r="D38" s="271">
        <f>'MD Rates'!D313</f>
        <v>76481</v>
      </c>
      <c r="E38" s="112">
        <f>IF(F38="Yes",'MD Rates'!$B$1,H38)</f>
        <v>44287</v>
      </c>
      <c r="F38" s="274" t="str">
        <f t="shared" si="2"/>
        <v>Yes</v>
      </c>
      <c r="H38" s="340">
        <v>43922</v>
      </c>
      <c r="I38" s="53" t="s">
        <v>325</v>
      </c>
      <c r="J38" s="100"/>
    </row>
    <row r="39" spans="1:10" x14ac:dyDescent="0.25">
      <c r="A39" t="s">
        <v>1133</v>
      </c>
      <c r="B39" s="5">
        <v>425</v>
      </c>
      <c r="C39" s="164">
        <v>75993</v>
      </c>
      <c r="D39" s="271">
        <f>'MD Rates'!D314</f>
        <v>78273</v>
      </c>
      <c r="E39" s="112">
        <f>IF(F39="Yes",'MD Rates'!$B$1,H39)</f>
        <v>44287</v>
      </c>
      <c r="F39" s="274" t="str">
        <f t="shared" si="2"/>
        <v>Yes</v>
      </c>
      <c r="H39" s="340">
        <v>43922</v>
      </c>
      <c r="I39" s="53" t="s">
        <v>325</v>
      </c>
      <c r="J39" s="100"/>
    </row>
    <row r="40" spans="1:10" x14ac:dyDescent="0.25">
      <c r="A40" t="s">
        <v>1133</v>
      </c>
      <c r="B40" s="5">
        <v>445</v>
      </c>
      <c r="C40" s="164">
        <v>77735</v>
      </c>
      <c r="D40" s="271">
        <f>'MD Rates'!D315</f>
        <v>80067</v>
      </c>
      <c r="E40" s="112">
        <f>IF(F40="Yes",'MD Rates'!$B$1,H40)</f>
        <v>44287</v>
      </c>
      <c r="F40" s="274" t="str">
        <f t="shared" si="2"/>
        <v>Yes</v>
      </c>
      <c r="H40" s="340">
        <v>43922</v>
      </c>
      <c r="I40" s="53" t="s">
        <v>325</v>
      </c>
      <c r="J40" s="100"/>
    </row>
    <row r="41" spans="1:10" hidden="1" x14ac:dyDescent="0.25">
      <c r="A41" t="s">
        <v>1133</v>
      </c>
      <c r="B41" s="5">
        <v>470</v>
      </c>
      <c r="C41" s="164">
        <v>76171</v>
      </c>
      <c r="D41" s="271">
        <f>'MD Rates'!E10</f>
        <v>76171</v>
      </c>
      <c r="E41" s="112">
        <f>IF(F41="Yes",'MD Rates'!$B$1,H41)</f>
        <v>43191</v>
      </c>
      <c r="F41" s="274" t="str">
        <f>IF(C41&lt;&gt;D41,"Yes","No")</f>
        <v>No</v>
      </c>
      <c r="H41" s="340">
        <v>43191</v>
      </c>
      <c r="I41" s="53" t="s">
        <v>325</v>
      </c>
      <c r="J41" s="100"/>
    </row>
    <row r="42" spans="1:10" x14ac:dyDescent="0.25">
      <c r="A42" t="s">
        <v>1133</v>
      </c>
      <c r="B42" s="5">
        <v>475</v>
      </c>
      <c r="C42" s="164">
        <v>80054</v>
      </c>
      <c r="D42" s="271">
        <f>'MD Rates'!D316</f>
        <v>82456</v>
      </c>
      <c r="E42" s="112">
        <f>IF(F42="Yes",'MD Rates'!$B$1,H42)</f>
        <v>44287</v>
      </c>
      <c r="F42" s="274" t="str">
        <f t="shared" si="2"/>
        <v>Yes</v>
      </c>
      <c r="H42" s="340">
        <v>43922</v>
      </c>
      <c r="I42" s="53" t="s">
        <v>325</v>
      </c>
      <c r="J42" s="100"/>
    </row>
    <row r="43" spans="1:10" ht="13" hidden="1" x14ac:dyDescent="0.3">
      <c r="A43" t="s">
        <v>1133</v>
      </c>
      <c r="B43" s="371">
        <v>500</v>
      </c>
      <c r="C43" s="375">
        <v>65645.179999999993</v>
      </c>
      <c r="D43" s="970">
        <v>65645.179999999993</v>
      </c>
      <c r="E43" s="378">
        <v>38443</v>
      </c>
      <c r="F43" s="369" t="str">
        <f>IF(C43&lt;&gt;D43,"Yes","No")</f>
        <v>No</v>
      </c>
      <c r="G43" s="370" t="s">
        <v>23</v>
      </c>
      <c r="H43" s="368">
        <v>38443</v>
      </c>
      <c r="I43" s="53" t="s">
        <v>325</v>
      </c>
    </row>
    <row r="44" spans="1:10" x14ac:dyDescent="0.25">
      <c r="A44" t="s">
        <v>1133</v>
      </c>
      <c r="B44" s="5">
        <v>505</v>
      </c>
      <c r="C44" s="164">
        <v>82374</v>
      </c>
      <c r="D44" s="271">
        <f>'MD Rates'!D317</f>
        <v>84845</v>
      </c>
      <c r="E44" s="112">
        <f>IF(F44="Yes",'MD Rates'!$B$1,H44)</f>
        <v>44287</v>
      </c>
      <c r="F44" s="274" t="str">
        <f t="shared" si="2"/>
        <v>Yes</v>
      </c>
      <c r="H44" s="340">
        <v>43922</v>
      </c>
      <c r="I44" s="53" t="s">
        <v>325</v>
      </c>
      <c r="J44" s="100"/>
    </row>
    <row r="45" spans="1:10" hidden="1" x14ac:dyDescent="0.25">
      <c r="A45" t="s">
        <v>1133</v>
      </c>
      <c r="B45" s="5">
        <v>520</v>
      </c>
      <c r="C45" s="164">
        <v>80939</v>
      </c>
      <c r="D45" s="271">
        <f>'MD Rates'!F10</f>
        <v>80939</v>
      </c>
      <c r="E45" s="112">
        <f>IF(F45="Yes",'MD Rates'!$B$1,H45)</f>
        <v>43191</v>
      </c>
      <c r="F45" s="274" t="str">
        <f>IF(C45&lt;&gt;D45,"Yes","No")</f>
        <v>No</v>
      </c>
      <c r="H45" s="340">
        <v>43191</v>
      </c>
      <c r="I45" s="53" t="s">
        <v>325</v>
      </c>
      <c r="J45" s="100"/>
    </row>
    <row r="46" spans="1:10" x14ac:dyDescent="0.25">
      <c r="A46" t="s">
        <v>1133</v>
      </c>
      <c r="B46" s="5">
        <v>525</v>
      </c>
      <c r="C46" s="164">
        <v>84695</v>
      </c>
      <c r="D46" s="271">
        <f>'MD Rates'!D318</f>
        <v>87236</v>
      </c>
      <c r="E46" s="112">
        <f>IF(F46="Yes",'MD Rates'!$B$1,H46)</f>
        <v>44287</v>
      </c>
      <c r="F46" s="274" t="str">
        <f t="shared" si="2"/>
        <v>Yes</v>
      </c>
      <c r="H46" s="340">
        <v>43922</v>
      </c>
      <c r="I46" s="53" t="s">
        <v>325</v>
      </c>
      <c r="J46" s="100"/>
    </row>
    <row r="47" spans="1:10" x14ac:dyDescent="0.25">
      <c r="A47" t="s">
        <v>1133</v>
      </c>
      <c r="B47" s="5">
        <v>528</v>
      </c>
      <c r="C47" s="164">
        <v>87016</v>
      </c>
      <c r="D47" s="271">
        <f>'MD Rates'!D319</f>
        <v>89626</v>
      </c>
      <c r="E47" s="112">
        <f>IF(F47="Yes",'MD Rates'!$B$1,H47)</f>
        <v>44287</v>
      </c>
      <c r="F47" s="274" t="str">
        <f t="shared" si="2"/>
        <v>Yes</v>
      </c>
      <c r="H47" s="340">
        <v>43922</v>
      </c>
      <c r="I47" s="53" t="s">
        <v>325</v>
      </c>
      <c r="J47" s="100"/>
    </row>
    <row r="48" spans="1:10" x14ac:dyDescent="0.25">
      <c r="A48" t="s">
        <v>1133</v>
      </c>
      <c r="B48" s="5">
        <v>535</v>
      </c>
      <c r="C48" s="164">
        <v>89335</v>
      </c>
      <c r="D48" s="627">
        <f>'MD Rates'!D320</f>
        <v>92015</v>
      </c>
      <c r="E48" s="112">
        <f>IF(F48="Yes",'MD Rates'!$B$1,H48)</f>
        <v>44287</v>
      </c>
      <c r="F48" s="274" t="str">
        <f t="shared" si="2"/>
        <v>Yes</v>
      </c>
      <c r="H48" s="340">
        <v>43922</v>
      </c>
      <c r="I48" s="53" t="s">
        <v>325</v>
      </c>
      <c r="J48" s="100"/>
    </row>
    <row r="49" spans="1:10" hidden="1" x14ac:dyDescent="0.25">
      <c r="A49" t="s">
        <v>1133</v>
      </c>
      <c r="B49" s="5">
        <v>540</v>
      </c>
      <c r="C49" s="164">
        <v>86376</v>
      </c>
      <c r="D49" s="627">
        <f>'MD Rates'!G10</f>
        <v>86376</v>
      </c>
      <c r="E49" s="112">
        <f>IF(F49="Yes",'MD Rates'!$B$1,H49)</f>
        <v>43191</v>
      </c>
      <c r="F49" s="274" t="str">
        <f t="shared" si="2"/>
        <v>No</v>
      </c>
      <c r="H49" s="340">
        <v>43191</v>
      </c>
      <c r="I49" s="53" t="s">
        <v>325</v>
      </c>
      <c r="J49" s="100"/>
    </row>
    <row r="50" spans="1:10" hidden="1" x14ac:dyDescent="0.25">
      <c r="A50" t="s">
        <v>1133</v>
      </c>
      <c r="B50" s="5">
        <v>550</v>
      </c>
      <c r="C50" s="164">
        <v>89710</v>
      </c>
      <c r="D50" s="627">
        <f>'MD Rates'!G10+'MD Rates'!B347</f>
        <v>89710</v>
      </c>
      <c r="E50" s="112">
        <f>IF(F50="Yes",'MD Rates'!$B$1,H50)</f>
        <v>43191</v>
      </c>
      <c r="F50" s="274" t="str">
        <f t="shared" si="2"/>
        <v>No</v>
      </c>
      <c r="H50" s="340">
        <v>43191</v>
      </c>
      <c r="I50" s="53" t="s">
        <v>325</v>
      </c>
      <c r="J50" s="100"/>
    </row>
    <row r="51" spans="1:10" hidden="1" x14ac:dyDescent="0.25">
      <c r="A51" t="s">
        <v>1133</v>
      </c>
      <c r="B51" s="5">
        <v>560</v>
      </c>
      <c r="C51" s="164">
        <v>93044</v>
      </c>
      <c r="D51" s="627">
        <f>'MD Rates'!G10+'MD Rates'!C347</f>
        <v>93044</v>
      </c>
      <c r="E51" s="112">
        <f>IF(F51="Yes",'MD Rates'!$B$1,H51)</f>
        <v>43191</v>
      </c>
      <c r="F51" s="274" t="str">
        <f t="shared" si="2"/>
        <v>No</v>
      </c>
      <c r="H51" s="340">
        <v>43191</v>
      </c>
      <c r="I51" s="53" t="s">
        <v>325</v>
      </c>
      <c r="J51" s="100"/>
    </row>
    <row r="52" spans="1:10" hidden="1" x14ac:dyDescent="0.25">
      <c r="A52" t="s">
        <v>1133</v>
      </c>
      <c r="B52" s="5">
        <v>570</v>
      </c>
      <c r="C52" s="164">
        <v>96378</v>
      </c>
      <c r="D52" s="627">
        <f>'MD Rates'!G10+'MD Rates'!D347</f>
        <v>96378</v>
      </c>
      <c r="E52" s="112">
        <f>IF(F52="Yes",'MD Rates'!$B$1,H52)</f>
        <v>43191</v>
      </c>
      <c r="F52" s="274" t="str">
        <f t="shared" si="2"/>
        <v>No</v>
      </c>
      <c r="H52" s="340">
        <v>43191</v>
      </c>
      <c r="I52" s="53" t="s">
        <v>325</v>
      </c>
      <c r="J52" s="100"/>
    </row>
    <row r="53" spans="1:10" hidden="1" x14ac:dyDescent="0.25">
      <c r="A53" t="s">
        <v>1133</v>
      </c>
      <c r="B53" s="5">
        <v>580</v>
      </c>
      <c r="C53" s="164">
        <v>99712</v>
      </c>
      <c r="D53" s="627">
        <f>'MD Rates'!G10+'MD Rates'!E347</f>
        <v>99712</v>
      </c>
      <c r="E53" s="112">
        <f>IF(F53="Yes",'MD Rates'!$B$1,H53)</f>
        <v>43191</v>
      </c>
      <c r="F53" s="274" t="str">
        <f t="shared" si="2"/>
        <v>No</v>
      </c>
      <c r="H53" s="340">
        <v>43191</v>
      </c>
      <c r="I53" s="53" t="s">
        <v>325</v>
      </c>
      <c r="J53" s="100"/>
    </row>
    <row r="54" spans="1:10" hidden="1" x14ac:dyDescent="0.25">
      <c r="A54" t="s">
        <v>1133</v>
      </c>
      <c r="B54" s="5">
        <v>590</v>
      </c>
      <c r="C54" s="164">
        <v>103046</v>
      </c>
      <c r="D54" s="627">
        <f>'MD Rates'!G10+'MD Rates'!F347</f>
        <v>103046</v>
      </c>
      <c r="E54" s="112">
        <f>IF(F54="Yes",'MD Rates'!$B$1,H54)</f>
        <v>43191</v>
      </c>
      <c r="F54" s="274" t="str">
        <f t="shared" si="2"/>
        <v>No</v>
      </c>
      <c r="H54" s="340">
        <v>43191</v>
      </c>
      <c r="I54" s="53" t="s">
        <v>325</v>
      </c>
      <c r="J54" s="100"/>
    </row>
    <row r="55" spans="1:10" hidden="1" x14ac:dyDescent="0.25">
      <c r="A55" t="s">
        <v>1133</v>
      </c>
      <c r="B55" s="5">
        <v>600</v>
      </c>
      <c r="C55" s="164">
        <v>106380</v>
      </c>
      <c r="D55" s="627">
        <f>'MD Rates'!G10+'MD Rates'!G347</f>
        <v>106380</v>
      </c>
      <c r="E55" s="112">
        <f>IF(F55="Yes",'MD Rates'!$B$1,H55)</f>
        <v>43191</v>
      </c>
      <c r="F55" s="274" t="str">
        <f t="shared" si="2"/>
        <v>No</v>
      </c>
      <c r="H55" s="340">
        <v>43191</v>
      </c>
      <c r="I55" s="53" t="s">
        <v>325</v>
      </c>
      <c r="J55" s="100"/>
    </row>
    <row r="56" spans="1:10" hidden="1" x14ac:dyDescent="0.25">
      <c r="A56" t="s">
        <v>1133</v>
      </c>
      <c r="B56" s="5">
        <v>610</v>
      </c>
      <c r="C56" s="164">
        <v>109714</v>
      </c>
      <c r="D56" s="627">
        <f>'MD Rates'!G10+'MD Rates'!H347</f>
        <v>109714</v>
      </c>
      <c r="E56" s="112">
        <f>IF(F56="Yes",'MD Rates'!$B$1,H56)</f>
        <v>43191</v>
      </c>
      <c r="F56" s="274" t="str">
        <f t="shared" si="2"/>
        <v>No</v>
      </c>
      <c r="H56" s="340">
        <v>43191</v>
      </c>
      <c r="I56" s="53" t="s">
        <v>325</v>
      </c>
      <c r="J56" s="100"/>
    </row>
    <row r="57" spans="1:10" hidden="1" x14ac:dyDescent="0.25">
      <c r="A57" t="s">
        <v>1133</v>
      </c>
      <c r="B57" s="5">
        <v>620</v>
      </c>
      <c r="C57" s="164">
        <v>113048</v>
      </c>
      <c r="D57" s="627">
        <f>'MD Rates'!G10+'MD Rates'!I347</f>
        <v>113048</v>
      </c>
      <c r="E57" s="112">
        <f>IF(F57="Yes",'MD Rates'!$B$1,H57)</f>
        <v>43191</v>
      </c>
      <c r="F57" s="274" t="str">
        <f t="shared" si="2"/>
        <v>No</v>
      </c>
      <c r="H57" s="340">
        <v>43191</v>
      </c>
      <c r="I57" s="53" t="s">
        <v>325</v>
      </c>
      <c r="J57" s="100"/>
    </row>
    <row r="58" spans="1:10" x14ac:dyDescent="0.25">
      <c r="I58" t="s">
        <v>325</v>
      </c>
    </row>
    <row r="61" spans="1:10" x14ac:dyDescent="0.25">
      <c r="A61" s="365" t="s">
        <v>12</v>
      </c>
    </row>
  </sheetData>
  <autoFilter ref="A2:Q58" xr:uid="{00000000-0009-0000-0000-000003000000}">
    <filterColumn colId="5">
      <filters blank="1">
        <filter val="Yes"/>
      </filters>
    </filterColumn>
  </autoFilter>
  <mergeCells count="5">
    <mergeCell ref="H1:H2"/>
    <mergeCell ref="F1:F2"/>
    <mergeCell ref="C1:C2"/>
    <mergeCell ref="D1:D2"/>
    <mergeCell ref="E1:E2"/>
  </mergeCells>
  <phoneticPr fontId="29" type="noConversion"/>
  <conditionalFormatting sqref="F3 F5 F7:F20 F22:F57">
    <cfRule type="cellIs" dxfId="35" priority="14" stopIfTrue="1" operator="equal">
      <formula>"Yes"</formula>
    </cfRule>
  </conditionalFormatting>
  <conditionalFormatting sqref="E5 E7:E20 E22:E57">
    <cfRule type="expression" dxfId="34" priority="15" stopIfTrue="1">
      <formula>E5&lt;&gt;H5</formula>
    </cfRule>
  </conditionalFormatting>
  <conditionalFormatting sqref="E3:E4">
    <cfRule type="expression" dxfId="33" priority="16" stopIfTrue="1">
      <formula>E3&lt;&gt;H3</formula>
    </cfRule>
  </conditionalFormatting>
  <conditionalFormatting sqref="M16:M18">
    <cfRule type="cellIs" dxfId="32" priority="8" stopIfTrue="1" operator="equal">
      <formula>"Yes"</formula>
    </cfRule>
  </conditionalFormatting>
  <conditionalFormatting sqref="F4">
    <cfRule type="cellIs" dxfId="31" priority="5" stopIfTrue="1" operator="equal">
      <formula>"Yes"</formula>
    </cfRule>
  </conditionalFormatting>
  <conditionalFormatting sqref="F6">
    <cfRule type="cellIs" dxfId="30" priority="4" stopIfTrue="1" operator="equal">
      <formula>"Yes"</formula>
    </cfRule>
  </conditionalFormatting>
  <conditionalFormatting sqref="F21">
    <cfRule type="cellIs" dxfId="29" priority="3" stopIfTrue="1" operator="equal">
      <formula>"Yes"</formula>
    </cfRule>
  </conditionalFormatting>
  <conditionalFormatting sqref="E6">
    <cfRule type="expression" dxfId="28" priority="2" stopIfTrue="1">
      <formula>E6&lt;&gt;H6</formula>
    </cfRule>
  </conditionalFormatting>
  <conditionalFormatting sqref="E21">
    <cfRule type="expression" dxfId="27" priority="1" stopIfTrue="1">
      <formula>E21&lt;&gt;H21</formula>
    </cfRule>
  </conditionalFormatting>
  <pageMargins left="0.75" right="0.75" top="1" bottom="1" header="0.5" footer="0.5"/>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M165"/>
  <sheetViews>
    <sheetView workbookViewId="0">
      <pane ySplit="2" topLeftCell="A3" activePane="bottomLeft" state="frozen"/>
      <selection pane="bottomLeft" activeCell="K21" sqref="K21"/>
    </sheetView>
  </sheetViews>
  <sheetFormatPr defaultRowHeight="12.5" x14ac:dyDescent="0.25"/>
  <cols>
    <col min="1" max="1" width="22.81640625" bestFit="1" customWidth="1"/>
    <col min="3" max="3" width="10.26953125" customWidth="1"/>
    <col min="5" max="5" width="9.54296875" bestFit="1" customWidth="1"/>
    <col min="8" max="8" width="9.1796875" style="6" customWidth="1"/>
    <col min="9" max="9" width="10.54296875" style="10" customWidth="1"/>
    <col min="10" max="10" width="9.1796875" style="10" customWidth="1"/>
    <col min="11" max="11" width="9.54296875" bestFit="1" customWidth="1"/>
  </cols>
  <sheetData>
    <row r="1" spans="1:12" ht="26.25" customHeight="1" x14ac:dyDescent="0.25">
      <c r="B1" s="5"/>
      <c r="C1" s="1200" t="s">
        <v>606</v>
      </c>
      <c r="D1" s="1204" t="s">
        <v>607</v>
      </c>
      <c r="E1" s="1199" t="s">
        <v>960</v>
      </c>
      <c r="F1" s="1199" t="s">
        <v>608</v>
      </c>
      <c r="G1" s="1207"/>
      <c r="H1" s="1198" t="s">
        <v>605</v>
      </c>
      <c r="J1" s="100"/>
    </row>
    <row r="2" spans="1:12" ht="15.75" customHeight="1" thickBot="1" x14ac:dyDescent="0.35">
      <c r="A2" s="267" t="s">
        <v>320</v>
      </c>
      <c r="B2" s="268" t="s">
        <v>321</v>
      </c>
      <c r="C2" s="1203"/>
      <c r="D2" s="1205"/>
      <c r="E2" s="1206"/>
      <c r="F2" s="1206"/>
      <c r="G2" s="1208"/>
      <c r="H2" s="1202"/>
    </row>
    <row r="3" spans="1:12" ht="13" hidden="1" thickTop="1" x14ac:dyDescent="0.25">
      <c r="A3" t="s">
        <v>1132</v>
      </c>
      <c r="B3" s="5">
        <v>0</v>
      </c>
      <c r="C3">
        <v>0</v>
      </c>
      <c r="D3">
        <v>0</v>
      </c>
      <c r="E3" s="6">
        <f>IF(F3="Yes",'MD Rates'!$B$1,H3)</f>
        <v>42826</v>
      </c>
      <c r="F3" s="274" t="str">
        <f>IF(C3&lt;&gt;D3,"Yes","No")</f>
        <v>No</v>
      </c>
      <c r="H3" s="6">
        <v>42826</v>
      </c>
      <c r="I3"/>
    </row>
    <row r="4" spans="1:12" ht="15" hidden="1" thickTop="1" x14ac:dyDescent="0.35">
      <c r="A4" t="s">
        <v>1132</v>
      </c>
      <c r="B4" s="5">
        <v>10</v>
      </c>
      <c r="C4" s="10">
        <v>11603</v>
      </c>
      <c r="D4" s="271">
        <f>'MD Rates'!C35</f>
        <v>11603</v>
      </c>
      <c r="E4" s="6">
        <f>IF(F4="Yes",'MD Rates'!$B$1,H4)</f>
        <v>41365</v>
      </c>
      <c r="F4" s="274" t="str">
        <f t="shared" ref="F4:F141" si="0">IF(C4&lt;&gt;D4,"Yes","No")</f>
        <v>No</v>
      </c>
      <c r="H4" s="6">
        <v>41365</v>
      </c>
      <c r="I4" s="631"/>
      <c r="J4" s="1000"/>
      <c r="K4" s="632"/>
      <c r="L4" s="274"/>
    </row>
    <row r="5" spans="1:12" ht="15" thickTop="1" x14ac:dyDescent="0.35">
      <c r="A5" t="s">
        <v>1132</v>
      </c>
      <c r="B5" s="5">
        <v>20</v>
      </c>
      <c r="C5" s="10">
        <v>24818</v>
      </c>
      <c r="D5" s="271">
        <f>'MD Rates'!C16</f>
        <v>25563</v>
      </c>
      <c r="E5" s="6">
        <f>IF(F5="Yes",'MD Rates'!$B$1,H5)</f>
        <v>44287</v>
      </c>
      <c r="F5" s="274" t="str">
        <f t="shared" si="0"/>
        <v>Yes</v>
      </c>
      <c r="H5" s="6">
        <v>43922</v>
      </c>
      <c r="I5" s="1112"/>
      <c r="J5" s="1000"/>
      <c r="K5" s="632"/>
      <c r="L5" s="274"/>
    </row>
    <row r="6" spans="1:12" ht="14.5" hidden="1" x14ac:dyDescent="0.35">
      <c r="A6" t="s">
        <v>1132</v>
      </c>
      <c r="B6" s="366">
        <v>30</v>
      </c>
      <c r="C6" s="367">
        <v>23930</v>
      </c>
      <c r="D6" s="967">
        <f>SUM('MD Rates'!C34+'MD Rates'!D34)/2</f>
        <v>23930</v>
      </c>
      <c r="E6" s="6">
        <f>IF(F6="Yes",'MD Rates'!$B$1,H6)</f>
        <v>41365</v>
      </c>
      <c r="F6" s="274" t="str">
        <f t="shared" si="0"/>
        <v>No</v>
      </c>
      <c r="H6" s="6">
        <v>41365</v>
      </c>
      <c r="I6" s="631" t="s">
        <v>325</v>
      </c>
      <c r="J6" s="1000"/>
      <c r="K6" s="632"/>
      <c r="L6" s="274"/>
    </row>
    <row r="7" spans="1:12" ht="14.5" x14ac:dyDescent="0.35">
      <c r="A7" t="s">
        <v>1132</v>
      </c>
      <c r="B7" s="9">
        <v>40</v>
      </c>
      <c r="C7" s="10">
        <v>26368</v>
      </c>
      <c r="D7" s="271">
        <f>'MD Rates'!D16</f>
        <v>27159</v>
      </c>
      <c r="E7" s="6">
        <f>IF(F7="Yes",'MD Rates'!$B$1,H7)</f>
        <v>44287</v>
      </c>
      <c r="F7" s="274" t="str">
        <f t="shared" si="0"/>
        <v>Yes</v>
      </c>
      <c r="H7" s="6">
        <v>43922</v>
      </c>
      <c r="I7" s="1112"/>
      <c r="J7" s="1000"/>
      <c r="K7" s="632"/>
      <c r="L7" s="274"/>
    </row>
    <row r="8" spans="1:12" ht="14.5" x14ac:dyDescent="0.35">
      <c r="A8" t="s">
        <v>1132</v>
      </c>
      <c r="B8" s="5">
        <v>50</v>
      </c>
      <c r="C8" s="10">
        <v>27918</v>
      </c>
      <c r="D8" s="271">
        <f>'MD Rates'!E16</f>
        <v>28756</v>
      </c>
      <c r="E8" s="6">
        <f>IF(F8="Yes",'MD Rates'!$B$1,H8)</f>
        <v>44287</v>
      </c>
      <c r="F8" s="274" t="str">
        <f t="shared" si="0"/>
        <v>Yes</v>
      </c>
      <c r="H8" s="6">
        <v>43922</v>
      </c>
      <c r="I8" s="1112"/>
      <c r="J8" s="1000"/>
      <c r="K8" s="632"/>
      <c r="L8" s="274"/>
    </row>
    <row r="9" spans="1:12" ht="14.5" hidden="1" x14ac:dyDescent="0.35">
      <c r="A9" t="s">
        <v>1132</v>
      </c>
      <c r="B9" s="5">
        <v>55</v>
      </c>
      <c r="C9" s="10">
        <v>26350</v>
      </c>
      <c r="D9" s="357">
        <v>26350</v>
      </c>
      <c r="E9" s="6">
        <f>IF(F9="Yes",'MD Rates'!$B$1,H9)</f>
        <v>18629</v>
      </c>
      <c r="F9" s="274" t="str">
        <f t="shared" si="0"/>
        <v>No</v>
      </c>
      <c r="H9" s="6">
        <v>18629</v>
      </c>
      <c r="I9" s="631" t="s">
        <v>325</v>
      </c>
      <c r="J9" s="1000"/>
      <c r="K9" s="632"/>
      <c r="L9" s="274"/>
    </row>
    <row r="10" spans="1:12" ht="14.5" x14ac:dyDescent="0.35">
      <c r="A10" t="s">
        <v>1132</v>
      </c>
      <c r="B10" s="5">
        <v>60</v>
      </c>
      <c r="C10" s="10">
        <v>30784</v>
      </c>
      <c r="D10" s="271">
        <f>'MD Rates'!C15</f>
        <v>31708</v>
      </c>
      <c r="E10" s="6">
        <f>IF(F10="Yes",'MD Rates'!$B$1,H10)</f>
        <v>44287</v>
      </c>
      <c r="F10" s="274" t="str">
        <f t="shared" si="0"/>
        <v>Yes</v>
      </c>
      <c r="H10" s="6">
        <v>43922</v>
      </c>
      <c r="I10" s="1112"/>
      <c r="J10" s="1000"/>
      <c r="K10" s="632"/>
      <c r="L10" s="274"/>
    </row>
    <row r="11" spans="1:12" ht="14.5" x14ac:dyDescent="0.35">
      <c r="A11" t="s">
        <v>1132</v>
      </c>
      <c r="B11" s="5">
        <v>62</v>
      </c>
      <c r="C11" s="10">
        <v>30936</v>
      </c>
      <c r="D11" s="271">
        <f>'MD Rates'!C14</f>
        <v>31864</v>
      </c>
      <c r="E11" s="6">
        <f>IF(F11="Yes",'MD Rates'!$B$1,H11)</f>
        <v>44287</v>
      </c>
      <c r="F11" s="274" t="str">
        <f t="shared" si="0"/>
        <v>Yes</v>
      </c>
      <c r="H11" s="6">
        <v>43922</v>
      </c>
      <c r="I11" s="1112"/>
      <c r="J11" s="1000"/>
      <c r="K11" s="632"/>
      <c r="L11" s="274"/>
    </row>
    <row r="12" spans="1:12" ht="14.5" hidden="1" x14ac:dyDescent="0.35">
      <c r="A12" t="s">
        <v>1132</v>
      </c>
      <c r="B12" s="5">
        <v>65</v>
      </c>
      <c r="C12" s="10">
        <v>30500</v>
      </c>
      <c r="D12" s="357">
        <v>30500</v>
      </c>
      <c r="E12" s="6">
        <f>IF(F12="Yes",'MD Rates'!$B$1,H12)</f>
        <v>18629</v>
      </c>
      <c r="F12" s="274" t="str">
        <f t="shared" si="0"/>
        <v>No</v>
      </c>
      <c r="H12" s="6">
        <v>18629</v>
      </c>
      <c r="I12" s="631" t="s">
        <v>325</v>
      </c>
      <c r="J12" s="1000"/>
      <c r="K12" s="632"/>
      <c r="L12" s="274"/>
    </row>
    <row r="13" spans="1:12" ht="14.5" x14ac:dyDescent="0.35">
      <c r="A13" t="s">
        <v>1132</v>
      </c>
      <c r="B13" s="5">
        <v>70</v>
      </c>
      <c r="C13" s="10">
        <v>32798</v>
      </c>
      <c r="D13" s="271">
        <f>'MD Rates'!D15</f>
        <v>33782</v>
      </c>
      <c r="E13" s="6">
        <f>IF(F13="Yes",'MD Rates'!$B$1,H13)</f>
        <v>44287</v>
      </c>
      <c r="F13" s="274" t="str">
        <f t="shared" si="0"/>
        <v>Yes</v>
      </c>
      <c r="H13" s="6">
        <v>43922</v>
      </c>
      <c r="I13" s="1112"/>
      <c r="J13" s="1000"/>
      <c r="K13" s="632"/>
      <c r="L13" s="274"/>
    </row>
    <row r="14" spans="1:12" ht="14.5" x14ac:dyDescent="0.35">
      <c r="A14" t="s">
        <v>1132</v>
      </c>
      <c r="B14" s="5">
        <v>72</v>
      </c>
      <c r="C14" s="10">
        <v>32959</v>
      </c>
      <c r="D14" s="271">
        <f>'MD Rates'!D14</f>
        <v>33948</v>
      </c>
      <c r="E14" s="6">
        <f>IF(F14="Yes",'MD Rates'!$B$1,H14)</f>
        <v>44287</v>
      </c>
      <c r="F14" s="274" t="str">
        <f t="shared" si="0"/>
        <v>Yes</v>
      </c>
      <c r="H14" s="6">
        <v>43922</v>
      </c>
      <c r="I14" s="1112"/>
      <c r="J14" s="1000"/>
      <c r="K14" s="632"/>
      <c r="L14" s="274"/>
    </row>
    <row r="15" spans="1:12" ht="14.5" x14ac:dyDescent="0.35">
      <c r="A15" t="s">
        <v>1132</v>
      </c>
      <c r="B15" s="5">
        <v>75</v>
      </c>
      <c r="C15" s="10">
        <v>32896</v>
      </c>
      <c r="D15" s="357">
        <f>'MD Rates'!C13</f>
        <v>33883</v>
      </c>
      <c r="E15" s="6">
        <f>IF(F15="Yes",'MD Rates'!$B$1,H15)</f>
        <v>44287</v>
      </c>
      <c r="F15" s="274" t="str">
        <f t="shared" si="0"/>
        <v>Yes</v>
      </c>
      <c r="H15" s="6">
        <v>43922</v>
      </c>
      <c r="I15" s="1112"/>
      <c r="J15" s="1000"/>
      <c r="K15" s="632"/>
      <c r="L15" s="274"/>
    </row>
    <row r="16" spans="1:12" ht="14.5" x14ac:dyDescent="0.35">
      <c r="A16" t="s">
        <v>1132</v>
      </c>
      <c r="B16" s="5">
        <v>80</v>
      </c>
      <c r="C16" s="10">
        <v>34320</v>
      </c>
      <c r="D16" s="271">
        <f>'MD Rates'!C28</f>
        <v>35350</v>
      </c>
      <c r="E16" s="6">
        <f>IF(F16="Yes",'MD Rates'!$B$1,H16)</f>
        <v>44287</v>
      </c>
      <c r="F16" s="274" t="str">
        <f t="shared" si="0"/>
        <v>Yes</v>
      </c>
      <c r="H16" s="6">
        <v>43922</v>
      </c>
      <c r="I16" s="1112"/>
      <c r="J16" s="1000"/>
      <c r="K16" s="632"/>
      <c r="L16" s="274"/>
    </row>
    <row r="17" spans="1:13" ht="14.5" x14ac:dyDescent="0.35">
      <c r="A17" t="s">
        <v>1132</v>
      </c>
      <c r="B17" s="5">
        <v>90</v>
      </c>
      <c r="C17" s="10">
        <v>34810</v>
      </c>
      <c r="D17" s="271">
        <f>'MD Rates'!E15</f>
        <v>35854</v>
      </c>
      <c r="E17" s="6">
        <f>IF(F17="Yes",'MD Rates'!$B$1,H17)</f>
        <v>44287</v>
      </c>
      <c r="F17" s="274" t="str">
        <f t="shared" si="0"/>
        <v>Yes</v>
      </c>
      <c r="H17" s="6">
        <v>43922</v>
      </c>
      <c r="I17" s="1112"/>
      <c r="J17" s="1000"/>
      <c r="K17" s="632"/>
      <c r="L17" s="274"/>
    </row>
    <row r="18" spans="1:13" ht="14.5" hidden="1" x14ac:dyDescent="0.35">
      <c r="A18" t="s">
        <v>1132</v>
      </c>
      <c r="B18" s="5">
        <v>92</v>
      </c>
      <c r="C18" s="629">
        <v>32161.68</v>
      </c>
      <c r="D18" s="271">
        <v>32161.68</v>
      </c>
      <c r="E18" s="6">
        <f>IF(F18="Yes",'MD Rates'!$B$1,H18)</f>
        <v>18629</v>
      </c>
      <c r="F18" s="274" t="str">
        <f t="shared" si="0"/>
        <v>No</v>
      </c>
      <c r="H18" s="6">
        <v>18629</v>
      </c>
      <c r="I18" s="631" t="s">
        <v>325</v>
      </c>
      <c r="J18" s="1000"/>
      <c r="K18" s="632"/>
      <c r="L18" s="274"/>
    </row>
    <row r="19" spans="1:13" ht="14.5" x14ac:dyDescent="0.35">
      <c r="A19" t="s">
        <v>1132</v>
      </c>
      <c r="B19" s="5">
        <v>95</v>
      </c>
      <c r="C19" s="10">
        <v>34908</v>
      </c>
      <c r="D19" s="357">
        <f>'MD Rates'!D13</f>
        <v>35955</v>
      </c>
      <c r="E19" s="6">
        <f>IF(F19="Yes",'MD Rates'!$B$1,H19)</f>
        <v>44287</v>
      </c>
      <c r="F19" s="274" t="str">
        <f t="shared" si="0"/>
        <v>Yes</v>
      </c>
      <c r="H19" s="6">
        <v>43922</v>
      </c>
      <c r="I19" s="1112"/>
      <c r="J19" s="1095"/>
      <c r="K19" s="1096"/>
      <c r="L19" s="274"/>
    </row>
    <row r="20" spans="1:13" ht="14.5" x14ac:dyDescent="0.35">
      <c r="A20" t="s">
        <v>1132</v>
      </c>
      <c r="B20" s="5">
        <v>97</v>
      </c>
      <c r="C20" s="10">
        <v>34982</v>
      </c>
      <c r="D20" s="271">
        <f>'MD Rates'!E14</f>
        <v>36031</v>
      </c>
      <c r="E20" s="6">
        <f>IF(F20="Yes",'MD Rates'!$B$1,H20)</f>
        <v>44287</v>
      </c>
      <c r="F20" s="274" t="str">
        <f t="shared" si="0"/>
        <v>Yes</v>
      </c>
      <c r="H20" s="6">
        <v>43922</v>
      </c>
      <c r="I20" s="1112"/>
      <c r="J20" s="1000"/>
      <c r="K20" s="632"/>
      <c r="L20" s="274"/>
    </row>
    <row r="21" spans="1:13" ht="14.5" x14ac:dyDescent="0.35">
      <c r="A21" t="s">
        <v>1132</v>
      </c>
      <c r="B21" s="5">
        <v>100</v>
      </c>
      <c r="C21" s="10">
        <v>36020</v>
      </c>
      <c r="D21" s="271">
        <f>'MD Rates'!D28</f>
        <v>37101</v>
      </c>
      <c r="E21" s="6">
        <f>IF(F21="Yes",'MD Rates'!$B$1,H21)</f>
        <v>44287</v>
      </c>
      <c r="F21" s="274" t="str">
        <f t="shared" si="0"/>
        <v>Yes</v>
      </c>
      <c r="H21" s="6">
        <v>43922</v>
      </c>
      <c r="I21" s="1112"/>
      <c r="J21" s="1000"/>
      <c r="K21" s="632"/>
      <c r="L21" s="274"/>
    </row>
    <row r="22" spans="1:13" ht="14.5" x14ac:dyDescent="0.35">
      <c r="A22" t="s">
        <v>1132</v>
      </c>
      <c r="B22" s="11">
        <v>110</v>
      </c>
      <c r="C22" s="10">
        <v>37005</v>
      </c>
      <c r="D22" s="271">
        <f>'MD Rates'!F14</f>
        <v>38115</v>
      </c>
      <c r="E22" s="6">
        <f>IF(F22="Yes",'MD Rates'!$B$1,H22)</f>
        <v>44287</v>
      </c>
      <c r="F22" s="274" t="str">
        <f t="shared" si="0"/>
        <v>Yes</v>
      </c>
      <c r="H22" s="6">
        <v>43922</v>
      </c>
      <c r="I22" s="1112"/>
      <c r="J22" s="1000"/>
      <c r="K22" s="632"/>
      <c r="L22" s="274"/>
    </row>
    <row r="23" spans="1:13" ht="14.5" x14ac:dyDescent="0.35">
      <c r="A23" t="s">
        <v>1132</v>
      </c>
      <c r="B23" s="366">
        <v>112</v>
      </c>
      <c r="C23" s="365">
        <v>37000.53</v>
      </c>
      <c r="D23" s="967">
        <f>ROUND(('MD Rates'!C253*40)*52.1428,2)</f>
        <v>38105.96</v>
      </c>
      <c r="E23" s="6">
        <f>IF(F23="Yes",'MD Rates'!$B$1,H23)</f>
        <v>44287</v>
      </c>
      <c r="F23" s="274" t="str">
        <f>IF(C23&lt;&gt;D23,"Yes","No")</f>
        <v>Yes</v>
      </c>
      <c r="H23" s="6">
        <v>43922</v>
      </c>
      <c r="I23" s="1112"/>
      <c r="J23" s="1000"/>
      <c r="K23" s="632"/>
      <c r="L23" s="274"/>
    </row>
    <row r="24" spans="1:13" ht="14.5" x14ac:dyDescent="0.35">
      <c r="A24" t="s">
        <v>1132</v>
      </c>
      <c r="B24" s="5">
        <v>120</v>
      </c>
      <c r="C24" s="10">
        <v>38318</v>
      </c>
      <c r="D24" s="271">
        <f>'MD Rates'!C20</f>
        <v>39468</v>
      </c>
      <c r="E24" s="6">
        <f>IF(F24="Yes",'MD Rates'!$B$1,H24)</f>
        <v>44287</v>
      </c>
      <c r="F24" s="274" t="str">
        <f t="shared" si="0"/>
        <v>Yes</v>
      </c>
      <c r="H24" s="6">
        <v>43922</v>
      </c>
      <c r="I24" s="1112"/>
      <c r="J24" s="1000"/>
      <c r="K24" s="632"/>
      <c r="L24" s="274"/>
    </row>
    <row r="25" spans="1:13" ht="14.5" x14ac:dyDescent="0.35">
      <c r="A25" t="s">
        <v>1132</v>
      </c>
      <c r="B25" s="11">
        <v>130</v>
      </c>
      <c r="C25" s="10">
        <v>37719</v>
      </c>
      <c r="D25" s="627">
        <f>'MD Rates'!E11</f>
        <v>38851</v>
      </c>
      <c r="E25" s="6">
        <f>IF(F25="Yes",'MD Rates'!$B$1,H25)</f>
        <v>44287</v>
      </c>
      <c r="F25" s="274" t="str">
        <f t="shared" si="0"/>
        <v>Yes</v>
      </c>
      <c r="H25" s="6">
        <v>43922</v>
      </c>
      <c r="I25" s="1113"/>
      <c r="J25" s="1095"/>
      <c r="K25" s="1096"/>
      <c r="L25" s="1097"/>
      <c r="M25" s="15"/>
    </row>
    <row r="26" spans="1:13" ht="14.5" x14ac:dyDescent="0.35">
      <c r="A26" t="s">
        <v>1132</v>
      </c>
      <c r="B26" s="366">
        <v>135</v>
      </c>
      <c r="C26" s="365">
        <v>38564.81</v>
      </c>
      <c r="D26" s="966">
        <f>ROUND(('MD Rates'!C256*40)*52.1428,2)</f>
        <v>39732.81</v>
      </c>
      <c r="E26" s="6">
        <f>IF(F26="Yes",'MD Rates'!$B$1,H26)</f>
        <v>44287</v>
      </c>
      <c r="F26" s="274" t="str">
        <f t="shared" si="0"/>
        <v>Yes</v>
      </c>
      <c r="H26" s="6">
        <v>43922</v>
      </c>
      <c r="I26" s="1112"/>
      <c r="J26" s="1000"/>
      <c r="K26" s="632"/>
      <c r="L26" s="274"/>
    </row>
    <row r="27" spans="1:13" ht="14.5" x14ac:dyDescent="0.35">
      <c r="A27" t="s">
        <v>1132</v>
      </c>
      <c r="B27" s="5">
        <v>140</v>
      </c>
      <c r="C27" s="10">
        <v>39027</v>
      </c>
      <c r="D27" s="271">
        <f>'MD Rates'!G14</f>
        <v>40198</v>
      </c>
      <c r="E27" s="6">
        <f>IF(F27="Yes",'MD Rates'!$B$1,H27)</f>
        <v>44287</v>
      </c>
      <c r="F27" s="274" t="str">
        <f t="shared" si="0"/>
        <v>Yes</v>
      </c>
      <c r="H27" s="6">
        <v>43922</v>
      </c>
      <c r="I27" s="1112"/>
      <c r="J27" s="1000"/>
      <c r="K27" s="632"/>
      <c r="L27" s="274"/>
    </row>
    <row r="28" spans="1:13" ht="14.5" hidden="1" x14ac:dyDescent="0.35">
      <c r="A28" t="s">
        <v>1132</v>
      </c>
      <c r="B28" s="5">
        <v>145</v>
      </c>
      <c r="C28" s="10">
        <v>36100</v>
      </c>
      <c r="D28" s="627">
        <v>36100</v>
      </c>
      <c r="E28" s="6">
        <f>IF(F28="Yes",'MD Rates'!$B$1,H28)</f>
        <v>18629</v>
      </c>
      <c r="F28" s="274" t="str">
        <f t="shared" si="0"/>
        <v>No</v>
      </c>
      <c r="H28" s="6">
        <v>18629</v>
      </c>
      <c r="I28" s="631" t="s">
        <v>325</v>
      </c>
      <c r="J28" s="1000"/>
      <c r="K28" s="632"/>
      <c r="L28" s="274"/>
    </row>
    <row r="29" spans="1:13" ht="14.5" x14ac:dyDescent="0.35">
      <c r="A29" t="s">
        <v>1132</v>
      </c>
      <c r="B29" s="5">
        <v>150</v>
      </c>
      <c r="C29" s="10">
        <v>39420</v>
      </c>
      <c r="D29" s="627">
        <f>'MD Rates'!F11</f>
        <v>40603</v>
      </c>
      <c r="E29" s="6">
        <f>IF(F29="Yes",'MD Rates'!$B$1,H29)</f>
        <v>44287</v>
      </c>
      <c r="F29" s="274" t="str">
        <f t="shared" si="0"/>
        <v>Yes</v>
      </c>
      <c r="H29" s="6">
        <v>43922</v>
      </c>
      <c r="I29" s="1113"/>
      <c r="J29" s="1095"/>
      <c r="K29" s="1096"/>
      <c r="L29" s="1097"/>
      <c r="M29" s="15"/>
    </row>
    <row r="30" spans="1:13" ht="14.5" hidden="1" x14ac:dyDescent="0.35">
      <c r="A30" t="s">
        <v>1132</v>
      </c>
      <c r="B30" s="5">
        <v>155</v>
      </c>
      <c r="C30" s="629">
        <v>37229.96</v>
      </c>
      <c r="D30" s="271">
        <v>37229.96</v>
      </c>
      <c r="E30" s="6">
        <f>IF(F30="Yes",'MD Rates'!$B$1,H30)</f>
        <v>18629</v>
      </c>
      <c r="F30" s="274" t="str">
        <f t="shared" si="0"/>
        <v>No</v>
      </c>
      <c r="H30" s="6">
        <v>18629</v>
      </c>
      <c r="I30" s="631" t="s">
        <v>325</v>
      </c>
      <c r="J30" s="1000"/>
      <c r="K30" s="632"/>
      <c r="L30" s="274"/>
    </row>
    <row r="31" spans="1:13" ht="14.5" x14ac:dyDescent="0.35">
      <c r="A31" t="s">
        <v>1132</v>
      </c>
      <c r="B31" s="5">
        <v>160</v>
      </c>
      <c r="C31" s="10">
        <v>41360</v>
      </c>
      <c r="D31" s="708">
        <f>'MD Rates'!D20</f>
        <v>42601</v>
      </c>
      <c r="E31" s="6">
        <f>IF(F31="Yes",'MD Rates'!$B$1,H31)</f>
        <v>44287</v>
      </c>
      <c r="F31" s="274" t="str">
        <f t="shared" si="0"/>
        <v>Yes</v>
      </c>
      <c r="H31" s="6">
        <v>43922</v>
      </c>
      <c r="I31" s="1112"/>
      <c r="J31" s="1000"/>
      <c r="K31" s="632"/>
      <c r="L31" s="274"/>
    </row>
    <row r="32" spans="1:13" ht="14.5" x14ac:dyDescent="0.35">
      <c r="A32" t="s">
        <v>1132</v>
      </c>
      <c r="B32" s="5">
        <v>165</v>
      </c>
      <c r="C32" s="10">
        <v>41360</v>
      </c>
      <c r="D32" s="357">
        <f>'MD Rates'!D108</f>
        <v>42601</v>
      </c>
      <c r="E32" s="6">
        <f>IF(F32="Yes",'MD Rates'!$B$1,H32)</f>
        <v>44287</v>
      </c>
      <c r="F32" s="274" t="str">
        <f t="shared" si="0"/>
        <v>Yes</v>
      </c>
      <c r="H32" s="6">
        <v>43922</v>
      </c>
      <c r="I32" s="1112"/>
      <c r="J32" s="1000"/>
      <c r="K32" s="632"/>
      <c r="L32" s="274"/>
    </row>
    <row r="33" spans="1:12" ht="14.5" x14ac:dyDescent="0.35">
      <c r="A33" t="s">
        <v>1132</v>
      </c>
      <c r="B33" s="5">
        <v>170</v>
      </c>
      <c r="C33" s="10">
        <v>41051</v>
      </c>
      <c r="D33" s="271">
        <f>'MD Rates'!H14</f>
        <v>42283</v>
      </c>
      <c r="E33" s="6">
        <f>IF(F33="Yes",'MD Rates'!$B$1,H33)</f>
        <v>44287</v>
      </c>
      <c r="F33" s="274" t="str">
        <f t="shared" si="0"/>
        <v>Yes</v>
      </c>
      <c r="H33" s="6">
        <v>43922</v>
      </c>
      <c r="I33" s="1112"/>
      <c r="J33" s="1000"/>
      <c r="K33" s="632"/>
      <c r="L33" s="274"/>
    </row>
    <row r="34" spans="1:12" ht="14.5" x14ac:dyDescent="0.35">
      <c r="A34" t="s">
        <v>1132</v>
      </c>
      <c r="B34" s="5">
        <v>180</v>
      </c>
      <c r="C34" s="10">
        <v>42355</v>
      </c>
      <c r="D34" s="271">
        <f>'MD Rates'!C19</f>
        <v>43626</v>
      </c>
      <c r="E34" s="6">
        <f>IF(F34="Yes",'MD Rates'!$B$1,H34)</f>
        <v>44287</v>
      </c>
      <c r="F34" s="274" t="str">
        <f t="shared" si="0"/>
        <v>Yes</v>
      </c>
      <c r="H34" s="6">
        <v>43922</v>
      </c>
      <c r="I34" s="1112"/>
      <c r="J34" s="1000"/>
      <c r="K34" s="632"/>
      <c r="L34" s="274"/>
    </row>
    <row r="35" spans="1:12" ht="14.5" x14ac:dyDescent="0.35">
      <c r="A35" t="s">
        <v>1132</v>
      </c>
      <c r="B35" s="11">
        <v>190</v>
      </c>
      <c r="C35" s="188">
        <v>41468</v>
      </c>
      <c r="D35" s="357">
        <f>'MD Rates'!G28</f>
        <v>42712</v>
      </c>
      <c r="E35" s="6">
        <f>IF(F35="Yes",'MD Rates'!$B$1,H35)</f>
        <v>44287</v>
      </c>
      <c r="F35" s="274" t="str">
        <f t="shared" si="0"/>
        <v>Yes</v>
      </c>
      <c r="H35" s="6">
        <v>43922</v>
      </c>
      <c r="I35" s="1112"/>
      <c r="J35" s="1095"/>
      <c r="K35" s="1096"/>
      <c r="L35" s="274"/>
    </row>
    <row r="36" spans="1:12" ht="14.5" x14ac:dyDescent="0.35">
      <c r="A36" t="s">
        <v>1132</v>
      </c>
      <c r="B36" s="366">
        <v>195</v>
      </c>
      <c r="C36" s="367">
        <v>42465.1</v>
      </c>
      <c r="D36" s="967">
        <f>ROUND(('MD Rates'!C254*40)*52.1428,2)</f>
        <v>43758.239999999998</v>
      </c>
      <c r="E36" s="6">
        <f>IF(F36="Yes",'MD Rates'!$B$1,H36)</f>
        <v>44287</v>
      </c>
      <c r="F36" s="274" t="str">
        <f>IF(C36&lt;&gt;D36,"Yes","No")</f>
        <v>Yes</v>
      </c>
      <c r="H36" s="6">
        <v>43922</v>
      </c>
      <c r="I36" s="1112"/>
      <c r="J36" s="1000"/>
      <c r="K36" s="632"/>
      <c r="L36" s="274"/>
    </row>
    <row r="37" spans="1:12" ht="14.5" x14ac:dyDescent="0.35">
      <c r="A37" t="s">
        <v>1132</v>
      </c>
      <c r="B37" s="366">
        <v>197</v>
      </c>
      <c r="C37" s="367">
        <v>42465.1</v>
      </c>
      <c r="D37" s="967">
        <f>ROUND(('MD Rates'!C255*40)*52.1428,2)</f>
        <v>43758.239999999998</v>
      </c>
      <c r="E37" s="6">
        <f>IF(F37="Yes",'MD Rates'!$B$1,H37)</f>
        <v>44287</v>
      </c>
      <c r="F37" s="274" t="str">
        <f>IF(C37&lt;&gt;D37,"Yes","No")</f>
        <v>Yes</v>
      </c>
      <c r="H37" s="6">
        <v>43922</v>
      </c>
      <c r="I37" s="1112"/>
      <c r="J37" s="1000"/>
      <c r="K37" s="632"/>
      <c r="L37" s="274"/>
    </row>
    <row r="38" spans="1:12" ht="14.5" x14ac:dyDescent="0.35">
      <c r="A38" t="s">
        <v>1132</v>
      </c>
      <c r="B38" s="5">
        <v>200</v>
      </c>
      <c r="C38" s="10">
        <v>43074</v>
      </c>
      <c r="D38" s="271">
        <f>'MD Rates'!I14</f>
        <v>44366</v>
      </c>
      <c r="E38" s="6">
        <f>IF(F38="Yes",'MD Rates'!$B$1,H38)</f>
        <v>44287</v>
      </c>
      <c r="F38" s="274" t="str">
        <f t="shared" si="0"/>
        <v>Yes</v>
      </c>
      <c r="H38" s="6">
        <v>43922</v>
      </c>
      <c r="I38" s="1112"/>
      <c r="J38" s="1000"/>
      <c r="K38" s="632"/>
      <c r="L38" s="274"/>
    </row>
    <row r="39" spans="1:12" ht="14.5" x14ac:dyDescent="0.35">
      <c r="A39" t="s">
        <v>1132</v>
      </c>
      <c r="B39" s="5">
        <v>210</v>
      </c>
      <c r="C39" s="10">
        <v>44401</v>
      </c>
      <c r="D39" s="271">
        <f>'MD Rates'!E20</f>
        <v>45733</v>
      </c>
      <c r="E39" s="6">
        <f>IF(F39="Yes",'MD Rates'!$B$1,H39)</f>
        <v>44287</v>
      </c>
      <c r="F39" s="274" t="str">
        <f t="shared" si="0"/>
        <v>Yes</v>
      </c>
      <c r="H39" s="6">
        <v>43922</v>
      </c>
      <c r="I39" s="1112"/>
      <c r="J39" s="1000"/>
    </row>
    <row r="40" spans="1:12" ht="14.5" x14ac:dyDescent="0.35">
      <c r="A40" t="s">
        <v>1132</v>
      </c>
      <c r="B40" s="5">
        <v>220</v>
      </c>
      <c r="C40" s="10">
        <v>43520</v>
      </c>
      <c r="D40" s="627">
        <f>'MD Rates'!H11</f>
        <v>44826</v>
      </c>
      <c r="E40" s="6">
        <f>IF(F40="Yes",'MD Rates'!$B$1,H40)</f>
        <v>44287</v>
      </c>
      <c r="F40" s="274" t="str">
        <f t="shared" si="0"/>
        <v>Yes</v>
      </c>
      <c r="H40" s="6">
        <v>43922</v>
      </c>
      <c r="I40" s="1113"/>
      <c r="J40" s="1095"/>
      <c r="K40" s="1096"/>
      <c r="L40" s="15"/>
    </row>
    <row r="41" spans="1:12" ht="14.5" x14ac:dyDescent="0.35">
      <c r="A41" t="s">
        <v>1132</v>
      </c>
      <c r="B41" s="5">
        <v>225</v>
      </c>
      <c r="C41" s="10">
        <v>44896</v>
      </c>
      <c r="D41" s="357">
        <f>'MD Rates'!D109</f>
        <v>46243</v>
      </c>
      <c r="E41" s="6">
        <f>IF(F41="Yes",'MD Rates'!$B$1,H41)</f>
        <v>44287</v>
      </c>
      <c r="F41" s="274" t="str">
        <f t="shared" si="0"/>
        <v>Yes</v>
      </c>
      <c r="H41" s="6">
        <v>43922</v>
      </c>
      <c r="I41" s="1112"/>
      <c r="J41" s="1000"/>
    </row>
    <row r="42" spans="1:12" ht="14.5" hidden="1" x14ac:dyDescent="0.35">
      <c r="A42" t="s">
        <v>1132</v>
      </c>
      <c r="B42" s="1009">
        <v>235</v>
      </c>
      <c r="C42" s="10">
        <v>45345</v>
      </c>
      <c r="D42" s="357">
        <f>'MD Rates'!C143</f>
        <v>45345</v>
      </c>
      <c r="E42" s="6">
        <f>IF(F42="Yes",'MD Rates'!$B$1,H42)</f>
        <v>44287</v>
      </c>
      <c r="F42" s="274" t="str">
        <f t="shared" si="0"/>
        <v>No</v>
      </c>
      <c r="H42" s="6">
        <v>44287</v>
      </c>
      <c r="I42" s="631"/>
      <c r="J42" s="1000"/>
    </row>
    <row r="43" spans="1:12" ht="14.5" hidden="1" x14ac:dyDescent="0.35">
      <c r="A43" t="s">
        <v>1132</v>
      </c>
      <c r="B43" s="1009">
        <v>236</v>
      </c>
      <c r="C43" s="10">
        <v>45345</v>
      </c>
      <c r="D43" s="357">
        <f>'MD Rates'!C144</f>
        <v>45345</v>
      </c>
      <c r="E43" s="6">
        <f>IF(F43="Yes",'MD Rates'!$B$1,H43)</f>
        <v>44287</v>
      </c>
      <c r="F43" s="274" t="str">
        <f t="shared" si="0"/>
        <v>No</v>
      </c>
      <c r="H43" s="6">
        <v>44287</v>
      </c>
      <c r="I43" s="631"/>
      <c r="J43" s="1000"/>
    </row>
    <row r="44" spans="1:12" ht="14.5" x14ac:dyDescent="0.35">
      <c r="A44" t="s">
        <v>1132</v>
      </c>
      <c r="B44" s="5">
        <v>240</v>
      </c>
      <c r="C44" s="10">
        <v>45571</v>
      </c>
      <c r="D44" s="627">
        <f>'MD Rates'!I28</f>
        <v>46938</v>
      </c>
      <c r="E44" s="6">
        <f>IF(F44="Yes",'MD Rates'!$B$1,H44)</f>
        <v>44287</v>
      </c>
      <c r="F44" s="274" t="str">
        <f t="shared" si="0"/>
        <v>Yes</v>
      </c>
      <c r="H44" s="6">
        <v>43922</v>
      </c>
      <c r="I44" s="1112"/>
      <c r="J44" s="1095"/>
      <c r="K44" s="1096"/>
    </row>
    <row r="45" spans="1:12" ht="14.5" x14ac:dyDescent="0.35">
      <c r="A45" t="s">
        <v>1132</v>
      </c>
      <c r="B45" s="5">
        <v>250</v>
      </c>
      <c r="C45" s="10">
        <v>46842</v>
      </c>
      <c r="D45" s="357">
        <f>'MD Rates'!D19</f>
        <v>48248</v>
      </c>
      <c r="E45" s="6">
        <f>IF(F45="Yes",'MD Rates'!$B$1,H45)</f>
        <v>44287</v>
      </c>
      <c r="F45" s="274" t="str">
        <f t="shared" si="0"/>
        <v>Yes</v>
      </c>
      <c r="H45" s="6">
        <v>43922</v>
      </c>
      <c r="I45" s="1112"/>
      <c r="J45" s="1000"/>
    </row>
    <row r="46" spans="1:12" ht="14.5" hidden="1" x14ac:dyDescent="0.35">
      <c r="A46" t="s">
        <v>1132</v>
      </c>
      <c r="B46" s="5">
        <v>255</v>
      </c>
      <c r="C46" s="629">
        <v>44050.239999999998</v>
      </c>
      <c r="D46" s="271">
        <v>44050.239999999998</v>
      </c>
      <c r="E46" s="6">
        <f>IF(F46="Yes",'MD Rates'!$B$1,H46)</f>
        <v>18629</v>
      </c>
      <c r="F46" s="274" t="str">
        <f t="shared" si="0"/>
        <v>No</v>
      </c>
      <c r="H46" s="6">
        <v>18629</v>
      </c>
      <c r="I46" s="631"/>
      <c r="J46" s="1000"/>
    </row>
    <row r="47" spans="1:12" ht="14.5" x14ac:dyDescent="0.35">
      <c r="A47" t="s">
        <v>1132</v>
      </c>
      <c r="B47" s="366">
        <v>260</v>
      </c>
      <c r="C47" s="367">
        <v>48253.99</v>
      </c>
      <c r="D47" s="967">
        <f>ROUND('MD Rates'!G237*52.1428,2)</f>
        <v>49701.47</v>
      </c>
      <c r="E47" s="6">
        <f>IF(F47="Yes",'MD Rates'!$B$1,H47)</f>
        <v>44287</v>
      </c>
      <c r="F47" s="274" t="str">
        <f t="shared" si="0"/>
        <v>Yes</v>
      </c>
      <c r="H47" s="6">
        <v>43922</v>
      </c>
      <c r="I47" s="1112"/>
      <c r="J47" s="1000"/>
    </row>
    <row r="48" spans="1:12" ht="14.5" x14ac:dyDescent="0.35">
      <c r="A48" t="s">
        <v>1132</v>
      </c>
      <c r="B48" s="366">
        <v>265</v>
      </c>
      <c r="C48" s="367">
        <v>48774.38</v>
      </c>
      <c r="D48" s="967">
        <f>ROUND('MD Rates'!G232*52.1428,2)</f>
        <v>50237.5</v>
      </c>
      <c r="E48" s="6">
        <f>IF(F48="Yes",'MD Rates'!$B$1,H48)</f>
        <v>44287</v>
      </c>
      <c r="F48" s="274" t="str">
        <f>IF(C48&lt;&gt;D48,"Yes","No")</f>
        <v>Yes</v>
      </c>
      <c r="H48" s="6">
        <v>43922</v>
      </c>
      <c r="I48" s="1112"/>
      <c r="J48" s="1000"/>
      <c r="K48" s="632"/>
      <c r="L48" s="274"/>
    </row>
    <row r="49" spans="1:13" ht="14.5" x14ac:dyDescent="0.35">
      <c r="A49" t="s">
        <v>1132</v>
      </c>
      <c r="B49" s="5">
        <v>270</v>
      </c>
      <c r="C49" s="10">
        <v>47442</v>
      </c>
      <c r="D49" s="271">
        <f>'MD Rates'!F20</f>
        <v>48865</v>
      </c>
      <c r="E49" s="6">
        <f>IF(F49="Yes",'MD Rates'!$B$1,H49)</f>
        <v>44287</v>
      </c>
      <c r="F49" s="274" t="str">
        <f t="shared" si="0"/>
        <v>Yes</v>
      </c>
      <c r="H49" s="6">
        <v>43922</v>
      </c>
      <c r="I49" s="1112"/>
      <c r="J49" s="1000"/>
      <c r="K49" s="632"/>
      <c r="L49" s="274"/>
    </row>
    <row r="50" spans="1:13" ht="14.5" x14ac:dyDescent="0.35">
      <c r="A50" t="s">
        <v>1132</v>
      </c>
      <c r="B50" s="5">
        <v>280</v>
      </c>
      <c r="C50" s="10">
        <v>47622</v>
      </c>
      <c r="D50" s="627">
        <f>'MD Rates'!J11</f>
        <v>49051</v>
      </c>
      <c r="E50" s="6">
        <f>IF(F50="Yes",'MD Rates'!$B$1,H50)</f>
        <v>44287</v>
      </c>
      <c r="F50" s="274" t="str">
        <f t="shared" si="0"/>
        <v>Yes</v>
      </c>
      <c r="H50" s="6">
        <v>43922</v>
      </c>
      <c r="I50" s="1113"/>
      <c r="J50" s="1095"/>
      <c r="K50" s="1096"/>
      <c r="L50" s="15"/>
    </row>
    <row r="51" spans="1:13" ht="14.5" x14ac:dyDescent="0.35">
      <c r="A51" t="s">
        <v>1132</v>
      </c>
      <c r="B51" s="5">
        <v>285</v>
      </c>
      <c r="C51" s="10">
        <v>49494</v>
      </c>
      <c r="D51" s="357">
        <f>'MD Rates'!D110</f>
        <v>50979</v>
      </c>
      <c r="E51" s="6">
        <f>IF(F51="Yes",'MD Rates'!$B$1,H51)</f>
        <v>44287</v>
      </c>
      <c r="F51" s="274" t="str">
        <f t="shared" si="0"/>
        <v>Yes</v>
      </c>
      <c r="H51" s="6">
        <v>43922</v>
      </c>
      <c r="I51" s="1112"/>
      <c r="J51" s="1000"/>
      <c r="K51" s="632"/>
      <c r="L51" s="274"/>
    </row>
    <row r="52" spans="1:13" ht="14.5" x14ac:dyDescent="0.35">
      <c r="A52" t="s">
        <v>1132</v>
      </c>
      <c r="B52" s="5">
        <v>290</v>
      </c>
      <c r="C52" s="10">
        <v>50485</v>
      </c>
      <c r="D52" s="271">
        <f>'MD Rates'!G20</f>
        <v>52000</v>
      </c>
      <c r="E52" s="6">
        <f>IF(F52="Yes",'MD Rates'!$B$1,H52)</f>
        <v>44287</v>
      </c>
      <c r="F52" s="274" t="str">
        <f t="shared" si="0"/>
        <v>Yes</v>
      </c>
      <c r="H52" s="6">
        <v>43922</v>
      </c>
      <c r="I52" s="1112"/>
      <c r="J52" s="1000"/>
      <c r="K52" s="632"/>
      <c r="L52" s="274"/>
    </row>
    <row r="53" spans="1:13" ht="14.5" hidden="1" x14ac:dyDescent="0.35">
      <c r="A53" t="s">
        <v>1132</v>
      </c>
      <c r="B53" s="5">
        <v>295</v>
      </c>
      <c r="C53" s="10">
        <v>45750</v>
      </c>
      <c r="D53" s="627">
        <v>45750</v>
      </c>
      <c r="E53" s="6">
        <f>IF(F53="Yes",'MD Rates'!$B$1,H53)</f>
        <v>18629</v>
      </c>
      <c r="F53" s="274" t="str">
        <f t="shared" si="0"/>
        <v>No</v>
      </c>
      <c r="H53" s="6">
        <v>18629</v>
      </c>
      <c r="I53" s="631"/>
      <c r="J53" s="1000"/>
      <c r="K53" s="632"/>
      <c r="L53" s="274"/>
    </row>
    <row r="54" spans="1:13" ht="14.5" x14ac:dyDescent="0.35">
      <c r="A54" t="s">
        <v>1132</v>
      </c>
      <c r="B54" s="5">
        <v>300</v>
      </c>
      <c r="C54" s="10">
        <v>49672</v>
      </c>
      <c r="D54" s="627">
        <f>'MD Rates'!K11</f>
        <v>51162</v>
      </c>
      <c r="E54" s="6">
        <f>IF(F54="Yes",'MD Rates'!$B$1,H54)</f>
        <v>44287</v>
      </c>
      <c r="F54" s="274" t="str">
        <f t="shared" si="0"/>
        <v>Yes</v>
      </c>
      <c r="H54" s="6">
        <v>43922</v>
      </c>
      <c r="I54" s="1112"/>
      <c r="J54" s="1000"/>
      <c r="K54" s="632"/>
      <c r="L54" s="274"/>
    </row>
    <row r="55" spans="1:13" ht="14.5" hidden="1" x14ac:dyDescent="0.35">
      <c r="A55" t="s">
        <v>1132</v>
      </c>
      <c r="B55" s="1009">
        <v>301</v>
      </c>
      <c r="C55" s="10">
        <v>49989</v>
      </c>
      <c r="D55" s="627">
        <f>'MD Rates'!C145</f>
        <v>49989</v>
      </c>
      <c r="E55" s="6">
        <f>IF(F55="Yes",'MD Rates'!$B$1,H55)</f>
        <v>44287</v>
      </c>
      <c r="F55" s="274" t="str">
        <f t="shared" si="0"/>
        <v>No</v>
      </c>
      <c r="H55" s="6">
        <v>44287</v>
      </c>
      <c r="I55" s="631"/>
      <c r="J55" s="1000"/>
      <c r="K55" s="632"/>
      <c r="L55" s="274"/>
    </row>
    <row r="56" spans="1:13" ht="14.5" x14ac:dyDescent="0.35">
      <c r="A56" t="s">
        <v>1132</v>
      </c>
      <c r="B56" s="5">
        <v>310</v>
      </c>
      <c r="C56" s="10">
        <v>51326</v>
      </c>
      <c r="D56" s="271">
        <f>'MD Rates'!E19</f>
        <v>52866</v>
      </c>
      <c r="E56" s="6">
        <f>IF(F56="Yes",'MD Rates'!$B$1,H56)</f>
        <v>44287</v>
      </c>
      <c r="F56" s="274" t="str">
        <f t="shared" si="0"/>
        <v>Yes</v>
      </c>
      <c r="H56" s="6">
        <v>43922</v>
      </c>
      <c r="I56" s="1112"/>
      <c r="J56" s="1000"/>
      <c r="K56" s="632"/>
      <c r="L56" s="274"/>
    </row>
    <row r="57" spans="1:13" ht="14.5" x14ac:dyDescent="0.35">
      <c r="A57" t="s">
        <v>1132</v>
      </c>
      <c r="B57" s="11">
        <v>314</v>
      </c>
      <c r="C57" s="10">
        <v>51724</v>
      </c>
      <c r="D57" s="627">
        <f>'MD Rates'!L11</f>
        <v>53276</v>
      </c>
      <c r="E57" s="6">
        <f>IF(F57="Yes",'MD Rates'!$B$1,H57)</f>
        <v>44287</v>
      </c>
      <c r="F57" s="274" t="str">
        <f>IF(C57&lt;&gt;D57,"Yes","No")</f>
        <v>Yes</v>
      </c>
      <c r="H57" s="6">
        <v>43922</v>
      </c>
      <c r="I57" s="1113"/>
      <c r="J57" s="1095"/>
      <c r="K57" s="1096"/>
      <c r="L57" s="15"/>
    </row>
    <row r="58" spans="1:13" ht="14.5" x14ac:dyDescent="0.35">
      <c r="A58" t="s">
        <v>1132</v>
      </c>
      <c r="B58" s="11">
        <v>315</v>
      </c>
      <c r="C58" s="10">
        <v>51957</v>
      </c>
      <c r="D58" s="357">
        <f>'MD Rates'!D111</f>
        <v>53516</v>
      </c>
      <c r="E58" s="6">
        <f>IF(F58="Yes",'MD Rates'!$B$1,H58)</f>
        <v>44287</v>
      </c>
      <c r="F58" s="274" t="str">
        <f>IF(C58&lt;&gt;D58,"Yes","No")</f>
        <v>Yes</v>
      </c>
      <c r="H58" s="6">
        <v>43922</v>
      </c>
      <c r="I58" s="1112"/>
      <c r="J58" s="1000"/>
      <c r="K58" s="632"/>
      <c r="L58" s="274"/>
    </row>
    <row r="59" spans="1:13" ht="14.5" x14ac:dyDescent="0.35">
      <c r="A59" t="s">
        <v>1132</v>
      </c>
      <c r="B59" s="11">
        <v>318</v>
      </c>
      <c r="C59" s="10">
        <v>53524</v>
      </c>
      <c r="D59" s="627">
        <f>'MD Rates'!H20</f>
        <v>55130</v>
      </c>
      <c r="E59" s="6">
        <f>IF(F59="Yes",'MD Rates'!$B$1,H59)</f>
        <v>44287</v>
      </c>
      <c r="F59" s="274" t="str">
        <f>IF(C59&lt;&gt;D59,"Yes","No")</f>
        <v>Yes</v>
      </c>
      <c r="H59" s="6">
        <v>43922</v>
      </c>
      <c r="I59" s="1112"/>
      <c r="J59" s="1000"/>
      <c r="K59" s="632"/>
      <c r="L59" s="274"/>
    </row>
    <row r="60" spans="1:13" ht="14.5" x14ac:dyDescent="0.35">
      <c r="A60" t="s">
        <v>1132</v>
      </c>
      <c r="B60" s="5">
        <v>320</v>
      </c>
      <c r="C60" s="10">
        <v>53524</v>
      </c>
      <c r="D60" s="271">
        <f>'MD Rates'!H22</f>
        <v>55130</v>
      </c>
      <c r="E60" s="6">
        <f>IF(F60="Yes",'MD Rates'!$B$1,H60)</f>
        <v>44287</v>
      </c>
      <c r="F60" s="274" t="str">
        <f t="shared" si="0"/>
        <v>Yes</v>
      </c>
      <c r="H60" s="6">
        <v>43922</v>
      </c>
      <c r="I60" s="1112"/>
      <c r="J60" s="1000"/>
      <c r="K60" s="632"/>
      <c r="L60" s="274"/>
    </row>
    <row r="61" spans="1:13" ht="14.5" x14ac:dyDescent="0.35">
      <c r="A61" t="s">
        <v>1132</v>
      </c>
      <c r="B61" s="5">
        <v>330</v>
      </c>
      <c r="C61" s="59">
        <v>53325.4</v>
      </c>
      <c r="D61" s="280">
        <f>ROUND('MD Rates'!G208*37*52.1428,2)</f>
        <v>54926.7</v>
      </c>
      <c r="E61" s="6">
        <f>IF(F61="Yes",'MD Rates'!$B$1,H61)</f>
        <v>44287</v>
      </c>
      <c r="F61" s="274" t="str">
        <f t="shared" si="0"/>
        <v>Yes</v>
      </c>
      <c r="H61" s="6">
        <v>43922</v>
      </c>
      <c r="I61" s="1112"/>
      <c r="J61" s="1000"/>
      <c r="K61" s="986"/>
      <c r="L61" s="987"/>
      <c r="M61" s="10"/>
    </row>
    <row r="62" spans="1:13" ht="14.5" x14ac:dyDescent="0.35">
      <c r="A62" t="s">
        <v>1132</v>
      </c>
      <c r="B62" s="5">
        <v>335</v>
      </c>
      <c r="C62" s="10">
        <v>55506</v>
      </c>
      <c r="D62" s="357">
        <f>'MD Rates'!D112</f>
        <v>57171</v>
      </c>
      <c r="E62" s="6">
        <f>IF(F62="Yes",'MD Rates'!$B$1,H62)</f>
        <v>44287</v>
      </c>
      <c r="F62" s="274" t="str">
        <f>IF(C62&lt;&gt;D62,"Yes","No")</f>
        <v>Yes</v>
      </c>
      <c r="H62" s="6">
        <v>43922</v>
      </c>
      <c r="I62" s="1112"/>
      <c r="J62" s="1000"/>
      <c r="K62" s="986"/>
      <c r="L62" s="988"/>
      <c r="M62" s="10"/>
    </row>
    <row r="63" spans="1:13" ht="14.5" x14ac:dyDescent="0.35">
      <c r="A63" t="s">
        <v>1132</v>
      </c>
      <c r="B63" s="5">
        <v>340</v>
      </c>
      <c r="C63" s="10">
        <v>54912</v>
      </c>
      <c r="D63" s="271">
        <f>'MD Rates'!C30*11</f>
        <v>56562</v>
      </c>
      <c r="E63" s="6">
        <f>IF(F63="Yes",'MD Rates'!$B$1,H63)</f>
        <v>44287</v>
      </c>
      <c r="F63" s="274" t="str">
        <f t="shared" si="0"/>
        <v>Yes</v>
      </c>
      <c r="H63" s="6">
        <v>43922</v>
      </c>
      <c r="I63" s="1112"/>
      <c r="J63" s="1000"/>
      <c r="K63" s="986"/>
      <c r="L63" s="988"/>
      <c r="M63" s="10"/>
    </row>
    <row r="64" spans="1:13" ht="14.5" x14ac:dyDescent="0.35">
      <c r="A64" t="s">
        <v>1132</v>
      </c>
      <c r="B64" s="5">
        <v>350</v>
      </c>
      <c r="C64" s="10">
        <v>55813</v>
      </c>
      <c r="D64" s="271">
        <f>'MD Rates'!F19</f>
        <v>57488</v>
      </c>
      <c r="E64" s="6">
        <f>IF(F64="Yes",'MD Rates'!$B$1,H64)</f>
        <v>44287</v>
      </c>
      <c r="F64" s="274" t="str">
        <f t="shared" si="0"/>
        <v>Yes</v>
      </c>
      <c r="H64" s="6">
        <v>43922</v>
      </c>
      <c r="I64" s="1112"/>
      <c r="J64" s="1000"/>
      <c r="K64" s="986"/>
      <c r="L64" s="988"/>
      <c r="M64" s="10"/>
    </row>
    <row r="65" spans="1:13" ht="14.5" hidden="1" x14ac:dyDescent="0.35">
      <c r="A65" t="s">
        <v>1132</v>
      </c>
      <c r="B65" s="1009">
        <v>355</v>
      </c>
      <c r="C65" s="10">
        <v>56061</v>
      </c>
      <c r="D65" s="627">
        <f>'MD Rates'!C146</f>
        <v>56061</v>
      </c>
      <c r="E65" s="6">
        <f>IF(F65="Yes",'MD Rates'!$B$1,H65)</f>
        <v>44287</v>
      </c>
      <c r="F65" s="274" t="str">
        <f t="shared" si="0"/>
        <v>No</v>
      </c>
      <c r="H65" s="6">
        <v>44287</v>
      </c>
      <c r="I65" s="631"/>
      <c r="J65" s="1000"/>
      <c r="K65" s="986"/>
      <c r="L65" s="988"/>
      <c r="M65" s="10"/>
    </row>
    <row r="66" spans="1:13" ht="14.5" hidden="1" x14ac:dyDescent="0.35">
      <c r="A66" t="s">
        <v>1132</v>
      </c>
      <c r="B66" s="1009">
        <v>356</v>
      </c>
      <c r="C66" s="10">
        <v>56061</v>
      </c>
      <c r="D66" s="627">
        <f>'MD Rates'!C147</f>
        <v>56061</v>
      </c>
      <c r="E66" s="6">
        <f>IF(F66="Yes",'MD Rates'!$B$1,H66)</f>
        <v>44287</v>
      </c>
      <c r="F66" s="274" t="str">
        <f t="shared" si="0"/>
        <v>No</v>
      </c>
      <c r="H66" s="6">
        <v>44287</v>
      </c>
      <c r="I66" s="631"/>
      <c r="J66" s="1000"/>
      <c r="K66" s="986"/>
      <c r="L66" s="988"/>
      <c r="M66" s="10"/>
    </row>
    <row r="67" spans="1:13" ht="14.5" x14ac:dyDescent="0.35">
      <c r="A67" t="s">
        <v>1132</v>
      </c>
      <c r="B67" s="5">
        <v>360</v>
      </c>
      <c r="C67" s="10">
        <v>56567</v>
      </c>
      <c r="D67" s="271">
        <f>'MD Rates'!I20</f>
        <v>58264</v>
      </c>
      <c r="E67" s="6">
        <f>IF(F67="Yes",'MD Rates'!$B$1,H67)</f>
        <v>44287</v>
      </c>
      <c r="F67" s="274" t="str">
        <f t="shared" si="0"/>
        <v>Yes</v>
      </c>
      <c r="H67" s="6">
        <v>43922</v>
      </c>
      <c r="I67" s="1112"/>
      <c r="J67" s="1000"/>
      <c r="K67" s="986"/>
      <c r="L67" s="988"/>
      <c r="M67" s="10"/>
    </row>
    <row r="68" spans="1:13" ht="14.5" x14ac:dyDescent="0.35">
      <c r="A68" t="s">
        <v>1132</v>
      </c>
      <c r="B68" s="5">
        <v>370</v>
      </c>
      <c r="C68" s="10">
        <v>56111</v>
      </c>
      <c r="D68" s="280">
        <f>'MD Rates'!G204*11</f>
        <v>57794</v>
      </c>
      <c r="E68" s="6">
        <f>IF(F68="Yes",'MD Rates'!$B$1,H68)</f>
        <v>44287</v>
      </c>
      <c r="F68" s="274" t="str">
        <f t="shared" si="0"/>
        <v>Yes</v>
      </c>
      <c r="H68" s="6">
        <v>43922</v>
      </c>
      <c r="I68" s="1112"/>
      <c r="J68" s="1000"/>
      <c r="K68" s="986"/>
      <c r="L68" s="987"/>
      <c r="M68" s="10"/>
    </row>
    <row r="69" spans="1:13" ht="14.5" x14ac:dyDescent="0.35">
      <c r="A69" t="s">
        <v>1132</v>
      </c>
      <c r="B69" s="366">
        <v>380</v>
      </c>
      <c r="C69" s="367">
        <v>56106.7</v>
      </c>
      <c r="D69" s="967">
        <f>ROUND('MD Rates'!H235*11*52.1428,2)</f>
        <v>57787.26</v>
      </c>
      <c r="E69" s="6">
        <f>IF(F69="Yes",'MD Rates'!$B$1,H69)</f>
        <v>44287</v>
      </c>
      <c r="F69" s="274" t="str">
        <f t="shared" si="0"/>
        <v>Yes</v>
      </c>
      <c r="H69" s="6">
        <v>43922</v>
      </c>
      <c r="I69" s="1112"/>
      <c r="J69" s="1000"/>
      <c r="K69" s="632"/>
      <c r="L69" s="274"/>
    </row>
    <row r="70" spans="1:13" ht="14.5" x14ac:dyDescent="0.35">
      <c r="A70" t="s">
        <v>1132</v>
      </c>
      <c r="B70" s="5">
        <v>385</v>
      </c>
      <c r="C70" s="188">
        <v>57987</v>
      </c>
      <c r="D70" s="357">
        <f>'MD Rates'!C108</f>
        <v>59727</v>
      </c>
      <c r="E70" s="6">
        <f>IF(F70="Yes",'MD Rates'!$B$1,H70)</f>
        <v>44287</v>
      </c>
      <c r="F70" s="274" t="str">
        <f>IF(C70&lt;&gt;D70,"Yes","No")</f>
        <v>Yes</v>
      </c>
      <c r="H70" s="6">
        <v>43922</v>
      </c>
      <c r="I70" s="1112"/>
      <c r="J70" s="1000"/>
      <c r="K70" s="632"/>
      <c r="L70" s="274"/>
    </row>
    <row r="71" spans="1:13" ht="14.5" x14ac:dyDescent="0.35">
      <c r="A71" t="s">
        <v>1132</v>
      </c>
      <c r="B71" s="366">
        <v>390</v>
      </c>
      <c r="C71" s="367">
        <v>57213.17</v>
      </c>
      <c r="D71" s="967">
        <f>ROUND('MD Rates'!G234*52.1428,2)</f>
        <v>58929.71</v>
      </c>
      <c r="E71" s="6">
        <f>IF(F71="Yes",'MD Rates'!$B$1,H71)</f>
        <v>44287</v>
      </c>
      <c r="F71" s="274" t="str">
        <f t="shared" si="0"/>
        <v>Yes</v>
      </c>
      <c r="H71" s="6">
        <v>43922</v>
      </c>
      <c r="I71" s="1112"/>
      <c r="J71" s="1000"/>
      <c r="K71" s="632"/>
      <c r="L71" s="274"/>
    </row>
    <row r="72" spans="1:13" ht="14.5" hidden="1" x14ac:dyDescent="0.35">
      <c r="A72" t="s">
        <v>1132</v>
      </c>
      <c r="B72" s="11">
        <v>391</v>
      </c>
      <c r="C72" s="188">
        <v>58756</v>
      </c>
      <c r="D72" s="696">
        <f>'MD Rates'!C148</f>
        <v>58756</v>
      </c>
      <c r="E72" s="6">
        <f>IF(F72="Yes",'MD Rates'!$B$1,H72)</f>
        <v>44287</v>
      </c>
      <c r="F72" s="274" t="str">
        <f t="shared" si="0"/>
        <v>No</v>
      </c>
      <c r="H72" s="6">
        <v>44287</v>
      </c>
      <c r="I72" s="631"/>
      <c r="J72" s="1000"/>
      <c r="K72" s="632"/>
      <c r="L72" s="274"/>
    </row>
    <row r="73" spans="1:13" ht="14.5" x14ac:dyDescent="0.35">
      <c r="A73" t="s">
        <v>1132</v>
      </c>
      <c r="B73" s="5">
        <v>395</v>
      </c>
      <c r="C73" s="188">
        <v>59044</v>
      </c>
      <c r="D73" s="357">
        <f>'MD Rates'!D113</f>
        <v>60815</v>
      </c>
      <c r="E73" s="6">
        <f>IF(F73="Yes",'MD Rates'!$B$1,H73)</f>
        <v>44287</v>
      </c>
      <c r="F73" s="274" t="str">
        <f t="shared" si="0"/>
        <v>Yes</v>
      </c>
      <c r="H73" s="6">
        <v>43922</v>
      </c>
      <c r="I73" s="1112"/>
      <c r="J73" s="1000"/>
      <c r="K73" s="632"/>
      <c r="L73" s="274"/>
    </row>
    <row r="74" spans="1:13" ht="14.5" x14ac:dyDescent="0.35">
      <c r="A74" t="s">
        <v>1132</v>
      </c>
      <c r="B74" s="5">
        <v>396</v>
      </c>
      <c r="C74" s="188">
        <v>59044</v>
      </c>
      <c r="D74" s="357">
        <f>'MD Rates'!D114</f>
        <v>60815</v>
      </c>
      <c r="E74" s="6">
        <f>IF(F74="Yes",'MD Rates'!$B$1,H74)</f>
        <v>44287</v>
      </c>
      <c r="F74" s="274" t="str">
        <f t="shared" si="0"/>
        <v>Yes</v>
      </c>
      <c r="H74" s="6">
        <v>43922</v>
      </c>
      <c r="I74" s="1112"/>
      <c r="J74" s="1000"/>
      <c r="K74" s="632"/>
      <c r="L74" s="274"/>
    </row>
    <row r="75" spans="1:13" ht="14.5" x14ac:dyDescent="0.35">
      <c r="A75" t="s">
        <v>1132</v>
      </c>
      <c r="B75" s="5">
        <v>400</v>
      </c>
      <c r="C75" s="10">
        <v>58102</v>
      </c>
      <c r="D75" s="271">
        <f>'MD Rates'!D30*11</f>
        <v>59851</v>
      </c>
      <c r="E75" s="6">
        <f>IF(F75="Yes",'MD Rates'!$B$1,H75)</f>
        <v>44287</v>
      </c>
      <c r="F75" s="274" t="str">
        <f t="shared" si="0"/>
        <v>Yes</v>
      </c>
      <c r="H75" s="6">
        <v>43922</v>
      </c>
      <c r="I75" s="1112"/>
      <c r="J75" s="1000"/>
      <c r="K75" s="632"/>
      <c r="L75" s="274"/>
    </row>
    <row r="76" spans="1:13" ht="14.5" x14ac:dyDescent="0.35">
      <c r="A76" t="s">
        <v>1132</v>
      </c>
      <c r="B76" s="5">
        <v>410</v>
      </c>
      <c r="C76" s="10">
        <v>59608</v>
      </c>
      <c r="D76" s="271">
        <f>'MD Rates'!J20</f>
        <v>61396</v>
      </c>
      <c r="E76" s="6">
        <f>IF(F76="Yes",'MD Rates'!$B$1,H76)</f>
        <v>44287</v>
      </c>
      <c r="F76" s="274" t="str">
        <f t="shared" si="0"/>
        <v>Yes</v>
      </c>
      <c r="H76" s="6">
        <v>43922</v>
      </c>
      <c r="I76" s="1112"/>
      <c r="J76" s="1000"/>
      <c r="K76" s="632"/>
      <c r="L76" s="274"/>
    </row>
    <row r="77" spans="1:13" ht="14.5" hidden="1" x14ac:dyDescent="0.35">
      <c r="A77" t="s">
        <v>1132</v>
      </c>
      <c r="B77" s="5">
        <v>412</v>
      </c>
      <c r="C77" s="629">
        <v>55834.51</v>
      </c>
      <c r="D77" s="271">
        <v>55834.51</v>
      </c>
      <c r="E77" s="6">
        <f>IF(F77="Yes",'MD Rates'!$B$1,H77)</f>
        <v>18629</v>
      </c>
      <c r="F77" s="274" t="str">
        <f t="shared" si="0"/>
        <v>No</v>
      </c>
      <c r="H77" s="6">
        <v>18629</v>
      </c>
      <c r="I77" s="631"/>
      <c r="J77" s="1000"/>
      <c r="K77" s="632"/>
      <c r="L77" s="274"/>
    </row>
    <row r="78" spans="1:13" ht="14.5" x14ac:dyDescent="0.35">
      <c r="A78" t="s">
        <v>1132</v>
      </c>
      <c r="B78" s="5">
        <v>415</v>
      </c>
      <c r="C78" s="188">
        <v>62658</v>
      </c>
      <c r="D78" s="357">
        <f>'MD Rates'!D115</f>
        <v>64538</v>
      </c>
      <c r="E78" s="6">
        <f>IF(F78="Yes",'MD Rates'!$B$1,H78)</f>
        <v>44287</v>
      </c>
      <c r="F78" s="274" t="str">
        <f>IF(C78&lt;&gt;D78,"Yes","No")</f>
        <v>Yes</v>
      </c>
      <c r="H78" s="6">
        <v>43922</v>
      </c>
      <c r="I78" s="1112"/>
      <c r="J78" s="1000"/>
      <c r="K78" s="632"/>
      <c r="L78" s="274"/>
    </row>
    <row r="79" spans="1:13" ht="14.5" x14ac:dyDescent="0.35">
      <c r="A79" t="s">
        <v>1132</v>
      </c>
      <c r="B79" s="5">
        <v>416</v>
      </c>
      <c r="C79" s="188">
        <v>62658</v>
      </c>
      <c r="D79" s="357">
        <f>'MD Rates'!D116</f>
        <v>64538</v>
      </c>
      <c r="E79" s="6">
        <f>IF(F79="Yes",'MD Rates'!$B$1,H79)</f>
        <v>44287</v>
      </c>
      <c r="F79" s="274" t="str">
        <f>IF(C79&lt;&gt;D79,"Yes","No")</f>
        <v>Yes</v>
      </c>
      <c r="H79" s="6">
        <v>43922</v>
      </c>
      <c r="I79" s="1112"/>
      <c r="J79" s="1000"/>
      <c r="K79" s="632"/>
      <c r="L79" s="274"/>
    </row>
    <row r="80" spans="1:13" ht="14.5" x14ac:dyDescent="0.35">
      <c r="A80" t="s">
        <v>1132</v>
      </c>
      <c r="B80" s="5">
        <v>420</v>
      </c>
      <c r="C80" s="10">
        <v>60299</v>
      </c>
      <c r="D80" s="271">
        <f>'MD Rates'!G19</f>
        <v>62108</v>
      </c>
      <c r="E80" s="6">
        <f>IF(F80="Yes",'MD Rates'!$B$1,H80)</f>
        <v>44287</v>
      </c>
      <c r="F80" s="274" t="str">
        <f t="shared" si="0"/>
        <v>Yes</v>
      </c>
      <c r="H80" s="6">
        <v>43922</v>
      </c>
      <c r="I80" s="1112"/>
      <c r="J80" s="1000"/>
      <c r="K80" s="632"/>
      <c r="L80" s="274"/>
    </row>
    <row r="81" spans="1:12" ht="14.5" x14ac:dyDescent="0.35">
      <c r="A81" t="s">
        <v>1132</v>
      </c>
      <c r="B81" s="5">
        <v>430</v>
      </c>
      <c r="C81" s="10">
        <v>61303</v>
      </c>
      <c r="D81" s="271">
        <f>'MD Rates'!E30*11</f>
        <v>63151</v>
      </c>
      <c r="E81" s="6">
        <f>IF(F81="Yes",'MD Rates'!$B$1,H81)</f>
        <v>44287</v>
      </c>
      <c r="F81" s="274" t="str">
        <f t="shared" si="0"/>
        <v>Yes</v>
      </c>
      <c r="H81" s="6">
        <v>43922</v>
      </c>
      <c r="I81" s="1112"/>
      <c r="J81" s="1000"/>
      <c r="K81" s="632"/>
      <c r="L81" s="274"/>
    </row>
    <row r="82" spans="1:12" ht="14.5" x14ac:dyDescent="0.35">
      <c r="A82" t="s">
        <v>1132</v>
      </c>
      <c r="B82" s="5">
        <v>435</v>
      </c>
      <c r="C82" s="10">
        <v>62649</v>
      </c>
      <c r="D82" s="357">
        <f>'MD Rates'!C109</f>
        <v>64528</v>
      </c>
      <c r="E82" s="6">
        <f>IF(F82="Yes",'MD Rates'!$B$1,H82)</f>
        <v>44287</v>
      </c>
      <c r="F82" s="274" t="str">
        <f>IF(C82&lt;&gt;D82,"Yes","No")</f>
        <v>Yes</v>
      </c>
      <c r="H82" s="6">
        <v>43922</v>
      </c>
      <c r="I82" s="1112"/>
      <c r="J82" s="1000"/>
      <c r="K82" s="632"/>
      <c r="L82" s="274"/>
    </row>
    <row r="83" spans="1:12" ht="14.5" x14ac:dyDescent="0.35">
      <c r="A83" t="s">
        <v>1132</v>
      </c>
      <c r="B83" s="366">
        <v>437</v>
      </c>
      <c r="C83" s="365">
        <v>66332.42</v>
      </c>
      <c r="D83" s="967">
        <f>ROUND('MD Rates'!G233*52.1428,2)</f>
        <v>68322.19</v>
      </c>
      <c r="E83" s="6">
        <f>IF(F83="Yes",'MD Rates'!$B$1,H83)</f>
        <v>44287</v>
      </c>
      <c r="F83" s="274" t="str">
        <f>IF(C83&lt;&gt;D83,"Yes","No")</f>
        <v>Yes</v>
      </c>
      <c r="H83" s="6">
        <v>43922</v>
      </c>
      <c r="I83" s="1112"/>
      <c r="J83" s="1000"/>
      <c r="K83" s="632"/>
      <c r="L83" s="274"/>
    </row>
    <row r="84" spans="1:12" ht="14.5" x14ac:dyDescent="0.35">
      <c r="A84" t="s">
        <v>1132</v>
      </c>
      <c r="B84" s="5">
        <v>440</v>
      </c>
      <c r="C84" s="10">
        <v>62650</v>
      </c>
      <c r="D84" s="271">
        <f>'MD Rates'!K22</f>
        <v>64530</v>
      </c>
      <c r="E84" s="6">
        <f>IF(F84="Yes",'MD Rates'!$B$1,H84)</f>
        <v>44287</v>
      </c>
      <c r="F84" s="274" t="str">
        <f t="shared" si="0"/>
        <v>Yes</v>
      </c>
      <c r="H84" s="6">
        <v>43922</v>
      </c>
      <c r="I84" s="1112"/>
      <c r="J84" s="1000"/>
      <c r="K84" s="632"/>
      <c r="L84" s="274"/>
    </row>
    <row r="85" spans="1:12" ht="14.5" hidden="1" x14ac:dyDescent="0.35">
      <c r="A85" t="s">
        <v>1132</v>
      </c>
      <c r="B85" s="1009">
        <v>441</v>
      </c>
      <c r="C85" s="10">
        <v>63285</v>
      </c>
      <c r="D85" s="627">
        <f>'MD Rates'!C149</f>
        <v>63285</v>
      </c>
      <c r="E85" s="6">
        <f>IF(F85="Yes",'MD Rates'!$B$1,H85)</f>
        <v>44287</v>
      </c>
      <c r="F85" s="274" t="str">
        <f t="shared" si="0"/>
        <v>No</v>
      </c>
      <c r="H85" s="6">
        <v>44287</v>
      </c>
      <c r="I85" s="631"/>
      <c r="J85" s="1000"/>
      <c r="K85" s="632"/>
      <c r="L85" s="274"/>
    </row>
    <row r="86" spans="1:12" ht="14.5" hidden="1" x14ac:dyDescent="0.35">
      <c r="A86" t="s">
        <v>1132</v>
      </c>
      <c r="B86" s="1009">
        <v>442</v>
      </c>
      <c r="C86" s="10">
        <v>63285</v>
      </c>
      <c r="D86" s="627">
        <f>'MD Rates'!C150</f>
        <v>63285</v>
      </c>
      <c r="E86" s="6">
        <f>IF(F86="Yes",'MD Rates'!$B$1,H86)</f>
        <v>44287</v>
      </c>
      <c r="F86" s="274" t="str">
        <f t="shared" si="0"/>
        <v>No</v>
      </c>
      <c r="H86" s="6">
        <v>44287</v>
      </c>
      <c r="I86" s="631"/>
      <c r="J86" s="1000"/>
      <c r="K86" s="632"/>
      <c r="L86" s="274"/>
    </row>
    <row r="87" spans="1:12" ht="14.5" hidden="1" x14ac:dyDescent="0.35">
      <c r="A87" t="s">
        <v>1132</v>
      </c>
      <c r="B87" s="1009">
        <v>443</v>
      </c>
      <c r="C87" s="10">
        <v>63285</v>
      </c>
      <c r="D87" s="627">
        <f>'MD Rates'!C151</f>
        <v>63285</v>
      </c>
      <c r="E87" s="6">
        <f>IF(F87="Yes",'MD Rates'!$B$1,H87)</f>
        <v>44287</v>
      </c>
      <c r="F87" s="274" t="str">
        <f t="shared" si="0"/>
        <v>No</v>
      </c>
      <c r="H87" s="6">
        <v>44287</v>
      </c>
      <c r="I87" s="631"/>
      <c r="J87" s="1000"/>
      <c r="K87" s="632"/>
      <c r="L87" s="274"/>
    </row>
    <row r="88" spans="1:12" ht="14.5" x14ac:dyDescent="0.35">
      <c r="A88" t="s">
        <v>1132</v>
      </c>
      <c r="B88" s="366">
        <v>450</v>
      </c>
      <c r="C88" s="367">
        <v>64452.15</v>
      </c>
      <c r="D88" s="967">
        <f>ROUND('MD Rates'!H236*11*52.1428,2)</f>
        <v>66385.08</v>
      </c>
      <c r="E88" s="6">
        <f>IF(F88="Yes",'MD Rates'!$B$1,H88)</f>
        <v>44287</v>
      </c>
      <c r="F88" s="274" t="str">
        <f t="shared" si="0"/>
        <v>Yes</v>
      </c>
      <c r="H88" s="6">
        <v>43922</v>
      </c>
      <c r="I88" s="1112"/>
      <c r="J88" s="1000"/>
      <c r="K88" s="632"/>
      <c r="L88" s="274"/>
    </row>
    <row r="89" spans="1:12" ht="14.5" x14ac:dyDescent="0.35">
      <c r="A89" t="s">
        <v>1132</v>
      </c>
      <c r="B89" s="5">
        <v>460</v>
      </c>
      <c r="C89" s="10">
        <v>64785</v>
      </c>
      <c r="D89" s="271">
        <f>'MD Rates'!H19</f>
        <v>66729</v>
      </c>
      <c r="E89" s="6">
        <f>IF(F89="Yes",'MD Rates'!$B$1,H89)</f>
        <v>44287</v>
      </c>
      <c r="F89" s="274" t="str">
        <f t="shared" si="0"/>
        <v>Yes</v>
      </c>
      <c r="H89" s="6">
        <v>43922</v>
      </c>
      <c r="I89" s="1112"/>
      <c r="J89" s="1000"/>
      <c r="K89" s="632"/>
      <c r="L89" s="274"/>
    </row>
    <row r="90" spans="1:12" ht="14.5" x14ac:dyDescent="0.35">
      <c r="A90" t="s">
        <v>1132</v>
      </c>
      <c r="B90" s="5">
        <v>470</v>
      </c>
      <c r="C90" s="10">
        <v>64482</v>
      </c>
      <c r="D90" s="271">
        <f>'MD Rates'!F30*11</f>
        <v>66418</v>
      </c>
      <c r="E90" s="6">
        <f>IF(F90="Yes",'MD Rates'!$B$1,H90)</f>
        <v>44287</v>
      </c>
      <c r="F90" s="274" t="str">
        <f t="shared" si="0"/>
        <v>Yes</v>
      </c>
      <c r="H90" s="6">
        <v>43922</v>
      </c>
      <c r="I90" s="1112"/>
      <c r="J90" s="1000"/>
      <c r="K90" s="632"/>
      <c r="L90" s="274"/>
    </row>
    <row r="91" spans="1:12" ht="14.5" x14ac:dyDescent="0.35">
      <c r="A91" t="s">
        <v>1132</v>
      </c>
      <c r="B91" s="5">
        <v>480</v>
      </c>
      <c r="C91" s="10">
        <v>65692</v>
      </c>
      <c r="D91" s="271">
        <f>'MD Rates'!L22</f>
        <v>67663</v>
      </c>
      <c r="E91" s="6">
        <f>IF(F91="Yes",'MD Rates'!$B$1,H91)</f>
        <v>44287</v>
      </c>
      <c r="F91" s="274" t="str">
        <f t="shared" si="0"/>
        <v>Yes</v>
      </c>
      <c r="H91" s="6">
        <v>43922</v>
      </c>
      <c r="I91" s="1112"/>
      <c r="J91" s="1000"/>
      <c r="K91" s="632"/>
      <c r="L91" s="274"/>
    </row>
    <row r="92" spans="1:12" ht="14.5" hidden="1" x14ac:dyDescent="0.35">
      <c r="A92" t="s">
        <v>1132</v>
      </c>
      <c r="B92" s="1009">
        <v>481</v>
      </c>
      <c r="C92" s="10">
        <v>66939</v>
      </c>
      <c r="D92" s="627">
        <f>'MD Rates'!C152</f>
        <v>66939</v>
      </c>
      <c r="E92" s="6">
        <f>IF(F92="Yes",'MD Rates'!$B$1,H92)</f>
        <v>44287</v>
      </c>
      <c r="F92" s="274" t="str">
        <f t="shared" si="0"/>
        <v>No</v>
      </c>
      <c r="H92" s="6">
        <v>44287</v>
      </c>
      <c r="I92" s="631"/>
      <c r="J92" s="1000"/>
      <c r="K92" s="632"/>
      <c r="L92" s="274"/>
    </row>
    <row r="93" spans="1:12" ht="14.5" hidden="1" x14ac:dyDescent="0.35">
      <c r="A93" t="s">
        <v>1132</v>
      </c>
      <c r="B93" s="1009">
        <v>482</v>
      </c>
      <c r="C93" s="10">
        <v>66939</v>
      </c>
      <c r="D93" s="627">
        <f>'MD Rates'!C153</f>
        <v>66939</v>
      </c>
      <c r="E93" s="6">
        <f>IF(F93="Yes",'MD Rates'!$B$1,H93)</f>
        <v>44287</v>
      </c>
      <c r="F93" s="274" t="str">
        <f t="shared" si="0"/>
        <v>No</v>
      </c>
      <c r="H93" s="6">
        <v>44287</v>
      </c>
      <c r="I93" s="631"/>
      <c r="J93" s="1000"/>
      <c r="K93" s="632"/>
      <c r="L93" s="274"/>
    </row>
    <row r="94" spans="1:12" ht="14.5" x14ac:dyDescent="0.35">
      <c r="A94" t="s">
        <v>1132</v>
      </c>
      <c r="B94" s="5">
        <v>485</v>
      </c>
      <c r="C94" s="10">
        <v>66276</v>
      </c>
      <c r="D94" s="357">
        <f>'MD Rates'!D117</f>
        <v>68264</v>
      </c>
      <c r="E94" s="6">
        <f>IF(F94="Yes",'MD Rates'!$B$1,H94)</f>
        <v>44287</v>
      </c>
      <c r="F94" s="274" t="str">
        <f>IF(C94&lt;&gt;D94,"Yes","No")</f>
        <v>Yes</v>
      </c>
      <c r="H94" s="6">
        <v>43922</v>
      </c>
      <c r="I94" s="1112"/>
      <c r="J94" s="1000"/>
      <c r="K94" s="632"/>
      <c r="L94" s="274"/>
    </row>
    <row r="95" spans="1:12" ht="14.5" x14ac:dyDescent="0.35">
      <c r="A95" t="s">
        <v>1132</v>
      </c>
      <c r="B95" s="5">
        <v>486</v>
      </c>
      <c r="C95" s="10">
        <v>66276</v>
      </c>
      <c r="D95" s="357">
        <f>'MD Rates'!D118</f>
        <v>68264</v>
      </c>
      <c r="E95" s="6">
        <f>IF(F95="Yes",'MD Rates'!$B$1,H95)</f>
        <v>44287</v>
      </c>
      <c r="F95" s="274" t="str">
        <f>IF(C95&lt;&gt;D95,"Yes","No")</f>
        <v>Yes</v>
      </c>
      <c r="H95" s="6">
        <v>43922</v>
      </c>
      <c r="I95" s="1112"/>
      <c r="J95" s="1000"/>
      <c r="K95" s="632"/>
      <c r="L95" s="274"/>
    </row>
    <row r="96" spans="1:12" ht="14.5" x14ac:dyDescent="0.35">
      <c r="A96" t="s">
        <v>1132</v>
      </c>
      <c r="B96" s="5">
        <v>487</v>
      </c>
      <c r="C96" s="10">
        <v>67309</v>
      </c>
      <c r="D96" s="357">
        <f>'MD Rates'!C110</f>
        <v>69328</v>
      </c>
      <c r="E96" s="6">
        <f>IF(F96="Yes",'MD Rates'!$B$1,H96)</f>
        <v>44287</v>
      </c>
      <c r="F96" s="274" t="str">
        <f>IF(C96&lt;&gt;D96,"Yes","No")</f>
        <v>Yes</v>
      </c>
      <c r="H96" s="6">
        <v>43922</v>
      </c>
      <c r="I96" s="1112"/>
      <c r="J96" s="1000"/>
      <c r="K96" s="632"/>
      <c r="L96" s="274"/>
    </row>
    <row r="97" spans="1:12" ht="14.5" x14ac:dyDescent="0.35">
      <c r="A97" t="s">
        <v>1132</v>
      </c>
      <c r="B97" s="5">
        <v>490</v>
      </c>
      <c r="C97" s="10">
        <v>67650</v>
      </c>
      <c r="D97" s="271">
        <f>'MD Rates'!G30*11</f>
        <v>69685</v>
      </c>
      <c r="E97" s="6">
        <f>IF(F97="Yes",'MD Rates'!$B$1,H97)</f>
        <v>44287</v>
      </c>
      <c r="F97" s="274" t="str">
        <f t="shared" si="0"/>
        <v>Yes</v>
      </c>
      <c r="H97" s="6">
        <v>43922</v>
      </c>
      <c r="I97" s="1112"/>
      <c r="J97" s="1000"/>
      <c r="K97" s="632"/>
      <c r="L97" s="274"/>
    </row>
    <row r="98" spans="1:12" ht="14.5" x14ac:dyDescent="0.35">
      <c r="A98" t="s">
        <v>1132</v>
      </c>
      <c r="B98" s="11">
        <v>493</v>
      </c>
      <c r="C98" s="10">
        <v>68732</v>
      </c>
      <c r="D98" s="271">
        <f>'MD Rates'!M22</f>
        <v>70794</v>
      </c>
      <c r="E98" s="6">
        <f>IF(F98="Yes",'MD Rates'!$B$1,H98)</f>
        <v>44287</v>
      </c>
      <c r="F98" s="274" t="str">
        <f>IF(C98&lt;&gt;D98,"Yes","No")</f>
        <v>Yes</v>
      </c>
      <c r="H98" s="6">
        <v>43922</v>
      </c>
      <c r="I98" s="1112"/>
      <c r="J98" s="1000"/>
      <c r="K98" s="632"/>
      <c r="L98" s="274"/>
    </row>
    <row r="99" spans="1:12" ht="14.5" x14ac:dyDescent="0.35">
      <c r="A99" t="s">
        <v>1132</v>
      </c>
      <c r="B99" s="11">
        <v>495</v>
      </c>
      <c r="C99" s="10">
        <v>69894</v>
      </c>
      <c r="D99" s="357">
        <f>'MD Rates'!D119</f>
        <v>71991</v>
      </c>
      <c r="E99" s="6">
        <f>IF(F99="Yes",'MD Rates'!$B$1,H99)</f>
        <v>44287</v>
      </c>
      <c r="F99" s="274" t="str">
        <f>IF(C99&lt;&gt;D99,"Yes","No")</f>
        <v>Yes</v>
      </c>
      <c r="H99" s="6">
        <v>43922</v>
      </c>
      <c r="I99" s="1112"/>
      <c r="J99" s="1000"/>
      <c r="K99" s="632"/>
      <c r="L99" s="274"/>
    </row>
    <row r="100" spans="1:12" ht="14.5" x14ac:dyDescent="0.35">
      <c r="A100" t="s">
        <v>1132</v>
      </c>
      <c r="B100" s="11">
        <v>496</v>
      </c>
      <c r="C100" s="10">
        <v>69894</v>
      </c>
      <c r="D100" s="357">
        <f>'MD Rates'!D120</f>
        <v>71991</v>
      </c>
      <c r="E100" s="6">
        <f>IF(F100="Yes",'MD Rates'!$B$1,H100)</f>
        <v>44287</v>
      </c>
      <c r="F100" s="274" t="str">
        <f>IF(C100&lt;&gt;D100,"Yes","No")</f>
        <v>Yes</v>
      </c>
      <c r="H100" s="6">
        <v>43922</v>
      </c>
      <c r="I100" s="1112"/>
      <c r="J100" s="1000"/>
      <c r="K100" s="632"/>
      <c r="L100" s="274"/>
    </row>
    <row r="101" spans="1:12" ht="14.5" x14ac:dyDescent="0.35">
      <c r="A101" t="s">
        <v>1132</v>
      </c>
      <c r="B101" s="11">
        <v>497</v>
      </c>
      <c r="C101" s="10">
        <v>69894</v>
      </c>
      <c r="D101" s="357">
        <f>'MD Rates'!D121</f>
        <v>71991</v>
      </c>
      <c r="E101" s="6">
        <f>IF(F101="Yes",'MD Rates'!$B$1,H101)</f>
        <v>44287</v>
      </c>
      <c r="F101" s="274" t="str">
        <f>IF(C101&lt;&gt;D101,"Yes","No")</f>
        <v>Yes</v>
      </c>
      <c r="H101" s="6">
        <v>43922</v>
      </c>
      <c r="I101" s="1112"/>
      <c r="J101" s="1000"/>
      <c r="K101" s="632"/>
      <c r="L101" s="274"/>
    </row>
    <row r="102" spans="1:12" ht="14.5" hidden="1" x14ac:dyDescent="0.35">
      <c r="A102" t="s">
        <v>1132</v>
      </c>
      <c r="B102" s="5">
        <v>500</v>
      </c>
      <c r="C102" s="10">
        <v>66634</v>
      </c>
      <c r="D102" s="708">
        <f>'MD Rates'!C10</f>
        <v>66634</v>
      </c>
      <c r="E102" s="6">
        <f>IF(F102="Yes",'MD Rates'!$B$1,H102)</f>
        <v>43191</v>
      </c>
      <c r="F102" s="274" t="str">
        <f t="shared" si="0"/>
        <v>No</v>
      </c>
      <c r="H102" s="6">
        <v>43191</v>
      </c>
      <c r="I102" s="631"/>
      <c r="J102" s="1000"/>
      <c r="K102" s="632"/>
      <c r="L102" s="274"/>
    </row>
    <row r="103" spans="1:12" ht="14.5" x14ac:dyDescent="0.35">
      <c r="A103" t="s">
        <v>1132</v>
      </c>
      <c r="B103" s="5">
        <v>510</v>
      </c>
      <c r="C103" s="10">
        <v>70707</v>
      </c>
      <c r="D103" s="708">
        <f>'MD Rates'!I19</f>
        <v>72829</v>
      </c>
      <c r="E103" s="6">
        <f>IF(F103="Yes",'MD Rates'!$B$1,H103)</f>
        <v>44287</v>
      </c>
      <c r="F103" s="274" t="str">
        <f t="shared" si="0"/>
        <v>Yes</v>
      </c>
      <c r="H103" s="6">
        <v>43922</v>
      </c>
      <c r="I103" s="1112"/>
      <c r="J103" s="1000"/>
      <c r="K103" s="632"/>
      <c r="L103" s="274"/>
    </row>
    <row r="104" spans="1:12" ht="14.5" hidden="1" x14ac:dyDescent="0.35">
      <c r="A104" t="s">
        <v>1132</v>
      </c>
      <c r="B104" s="1009">
        <v>515</v>
      </c>
      <c r="C104" s="10">
        <v>70593</v>
      </c>
      <c r="D104" s="708">
        <f>'MD Rates'!C154</f>
        <v>70593</v>
      </c>
      <c r="E104" s="6">
        <f>IF(F104="Yes",'MD Rates'!$B$1,H104)</f>
        <v>44287</v>
      </c>
      <c r="F104" s="274" t="str">
        <f t="shared" si="0"/>
        <v>No</v>
      </c>
      <c r="H104" s="6">
        <v>44287</v>
      </c>
      <c r="I104" s="631"/>
      <c r="J104" s="1000"/>
      <c r="K104" s="632"/>
      <c r="L104" s="274"/>
    </row>
    <row r="105" spans="1:12" ht="14.5" hidden="1" x14ac:dyDescent="0.35">
      <c r="A105" t="s">
        <v>1132</v>
      </c>
      <c r="B105" s="1009">
        <v>516</v>
      </c>
      <c r="C105" s="10">
        <v>70593</v>
      </c>
      <c r="D105" s="708">
        <f>'MD Rates'!C155</f>
        <v>70593</v>
      </c>
      <c r="E105" s="6">
        <f>IF(F105="Yes",'MD Rates'!$B$1,H105)</f>
        <v>44287</v>
      </c>
      <c r="F105" s="274" t="str">
        <f t="shared" si="0"/>
        <v>No</v>
      </c>
      <c r="H105" s="6">
        <v>44287</v>
      </c>
      <c r="I105" s="631"/>
      <c r="J105" s="1000"/>
      <c r="K105" s="632"/>
      <c r="L105" s="274"/>
    </row>
    <row r="106" spans="1:12" ht="14.5" hidden="1" x14ac:dyDescent="0.35">
      <c r="A106" t="s">
        <v>1132</v>
      </c>
      <c r="B106" s="1009">
        <v>517</v>
      </c>
      <c r="C106" s="10">
        <v>70593</v>
      </c>
      <c r="D106" s="708">
        <f>'MD Rates'!C156</f>
        <v>70593</v>
      </c>
      <c r="E106" s="6">
        <f>IF(F106="Yes",'MD Rates'!$B$1,H106)</f>
        <v>44287</v>
      </c>
      <c r="F106" s="274" t="str">
        <f t="shared" si="0"/>
        <v>No</v>
      </c>
      <c r="H106" s="6">
        <v>44287</v>
      </c>
      <c r="I106" s="631"/>
      <c r="J106" s="1000"/>
      <c r="K106" s="632"/>
      <c r="L106" s="274"/>
    </row>
    <row r="107" spans="1:12" ht="14.5" x14ac:dyDescent="0.35">
      <c r="A107" t="s">
        <v>1132</v>
      </c>
      <c r="B107" s="5">
        <v>520</v>
      </c>
      <c r="C107" s="10">
        <v>70829</v>
      </c>
      <c r="D107" s="271">
        <f>'MD Rates'!H30*11</f>
        <v>72963</v>
      </c>
      <c r="E107" s="6">
        <f>IF(F107="Yes",'MD Rates'!$B$1,H107)</f>
        <v>44287</v>
      </c>
      <c r="F107" s="274" t="str">
        <f t="shared" si="0"/>
        <v>Yes</v>
      </c>
      <c r="H107" s="6">
        <v>43922</v>
      </c>
      <c r="I107" s="1112"/>
      <c r="J107" s="1000"/>
      <c r="K107" s="632"/>
      <c r="L107" s="274"/>
    </row>
    <row r="108" spans="1:12" ht="14.5" x14ac:dyDescent="0.35">
      <c r="A108" t="s">
        <v>1132</v>
      </c>
      <c r="B108" s="11">
        <v>525</v>
      </c>
      <c r="C108" s="10">
        <v>71775</v>
      </c>
      <c r="D108" s="271">
        <f>'MD Rates'!N22</f>
        <v>73928</v>
      </c>
      <c r="E108" s="6">
        <f>IF(F108="Yes",'MD Rates'!$B$1,H108)</f>
        <v>44287</v>
      </c>
      <c r="F108" s="274" t="str">
        <f>IF(C108&lt;&gt;D108,"Yes","No")</f>
        <v>Yes</v>
      </c>
      <c r="H108" s="6">
        <v>43922</v>
      </c>
      <c r="I108" s="1112"/>
      <c r="J108" s="1000"/>
      <c r="K108" s="632"/>
      <c r="L108" s="274"/>
    </row>
    <row r="109" spans="1:12" ht="14.5" hidden="1" x14ac:dyDescent="0.35">
      <c r="A109" t="s">
        <v>1132</v>
      </c>
      <c r="B109" s="371">
        <v>530</v>
      </c>
      <c r="C109" s="372">
        <v>56040</v>
      </c>
      <c r="D109" s="972">
        <v>56040</v>
      </c>
      <c r="E109" s="368">
        <f>IF(F109="Yes",'MD Rates'!$B$1,H109)</f>
        <v>37712</v>
      </c>
      <c r="F109" s="369" t="str">
        <f t="shared" si="0"/>
        <v>No</v>
      </c>
      <c r="G109" s="370" t="s">
        <v>23</v>
      </c>
      <c r="H109" s="368">
        <v>37712</v>
      </c>
      <c r="I109" s="631"/>
      <c r="J109" s="1000"/>
      <c r="K109" s="632"/>
      <c r="L109" s="274"/>
    </row>
    <row r="110" spans="1:12" ht="14.5" x14ac:dyDescent="0.35">
      <c r="A110" t="s">
        <v>1132</v>
      </c>
      <c r="B110" s="5">
        <v>535</v>
      </c>
      <c r="C110" s="100">
        <v>73510</v>
      </c>
      <c r="D110" s="364">
        <f>'MD Rates'!D122</f>
        <v>75715</v>
      </c>
      <c r="E110" s="6">
        <f>IF(F110="Yes",'MD Rates'!$B$1,H110)</f>
        <v>44287</v>
      </c>
      <c r="F110" s="274" t="str">
        <f t="shared" si="0"/>
        <v>Yes</v>
      </c>
      <c r="H110" s="6">
        <v>43922</v>
      </c>
      <c r="I110" s="1112"/>
      <c r="J110" s="1000"/>
      <c r="K110" s="632"/>
      <c r="L110" s="274"/>
    </row>
    <row r="111" spans="1:12" ht="14.5" x14ac:dyDescent="0.35">
      <c r="A111" t="s">
        <v>1132</v>
      </c>
      <c r="B111" s="5">
        <v>536</v>
      </c>
      <c r="C111" s="100">
        <v>73510</v>
      </c>
      <c r="D111" s="364">
        <f>'MD Rates'!D123</f>
        <v>75715</v>
      </c>
      <c r="E111" s="6">
        <f>IF(F111="Yes",'MD Rates'!$B$1,H111)</f>
        <v>44287</v>
      </c>
      <c r="F111" s="274" t="str">
        <f t="shared" si="0"/>
        <v>Yes</v>
      </c>
      <c r="H111" s="6">
        <v>43922</v>
      </c>
      <c r="I111" s="1112"/>
      <c r="J111" s="1000"/>
      <c r="K111" s="632"/>
      <c r="L111" s="274"/>
    </row>
    <row r="112" spans="1:12" ht="14.5" x14ac:dyDescent="0.35">
      <c r="A112" t="s">
        <v>1132</v>
      </c>
      <c r="B112" s="5">
        <v>537</v>
      </c>
      <c r="C112" s="100">
        <v>73510</v>
      </c>
      <c r="D112" s="364">
        <f>'MD Rates'!D124</f>
        <v>75715</v>
      </c>
      <c r="E112" s="6">
        <f>IF(F112="Yes",'MD Rates'!$B$1,H112)</f>
        <v>44287</v>
      </c>
      <c r="F112" s="274" t="str">
        <f t="shared" si="0"/>
        <v>Yes</v>
      </c>
      <c r="H112" s="6">
        <v>43922</v>
      </c>
      <c r="I112" s="1112"/>
      <c r="J112" s="1000"/>
      <c r="K112" s="632"/>
      <c r="L112" s="274"/>
    </row>
    <row r="113" spans="1:12" ht="14.5" x14ac:dyDescent="0.35">
      <c r="A113" t="s">
        <v>1132</v>
      </c>
      <c r="B113" s="5">
        <v>540</v>
      </c>
      <c r="C113" s="10">
        <v>74008</v>
      </c>
      <c r="D113" s="271">
        <f>'MD Rates'!I30*11</f>
        <v>76230</v>
      </c>
      <c r="E113" s="6">
        <f>IF(F113="Yes",'MD Rates'!$B$1,H113)</f>
        <v>44287</v>
      </c>
      <c r="F113" s="274" t="str">
        <f t="shared" si="0"/>
        <v>Yes</v>
      </c>
      <c r="H113" s="6">
        <v>43922</v>
      </c>
      <c r="I113" s="1112"/>
      <c r="J113" s="1000"/>
      <c r="K113" s="632"/>
      <c r="L113" s="274"/>
    </row>
    <row r="114" spans="1:12" ht="14.5" x14ac:dyDescent="0.35">
      <c r="A114" t="s">
        <v>1132</v>
      </c>
      <c r="B114" s="5">
        <v>545</v>
      </c>
      <c r="C114" s="10">
        <v>73462</v>
      </c>
      <c r="D114" s="357">
        <f>'MD Rates'!C111</f>
        <v>75666</v>
      </c>
      <c r="E114" s="6">
        <f>IF(F114="Yes",'MD Rates'!$B$1,H114)</f>
        <v>44287</v>
      </c>
      <c r="F114" s="274" t="str">
        <f>IF(C114&lt;&gt;D114,"Yes","No")</f>
        <v>Yes</v>
      </c>
      <c r="H114" s="6">
        <v>43922</v>
      </c>
      <c r="I114" s="1112"/>
      <c r="J114" s="1000"/>
      <c r="K114" s="632"/>
      <c r="L114" s="274"/>
    </row>
    <row r="115" spans="1:12" ht="14.5" hidden="1" x14ac:dyDescent="0.35">
      <c r="A115" t="s">
        <v>1132</v>
      </c>
      <c r="B115" s="1009">
        <v>546</v>
      </c>
      <c r="C115" s="10">
        <v>74245</v>
      </c>
      <c r="D115" s="357">
        <f>'MD Rates'!C157</f>
        <v>74245</v>
      </c>
      <c r="E115" s="6">
        <f>IF(F115="Yes",'MD Rates'!$B$1,H115)</f>
        <v>44287</v>
      </c>
      <c r="F115" s="274" t="str">
        <f t="shared" ref="F115:F117" si="1">IF(C115&lt;&gt;D115,"Yes","No")</f>
        <v>No</v>
      </c>
      <c r="H115" s="6">
        <v>44287</v>
      </c>
      <c r="I115" s="631"/>
      <c r="J115" s="1000"/>
      <c r="K115" s="632"/>
      <c r="L115" s="274"/>
    </row>
    <row r="116" spans="1:12" ht="14.5" hidden="1" x14ac:dyDescent="0.35">
      <c r="A116" t="s">
        <v>1132</v>
      </c>
      <c r="B116" s="1009">
        <v>547</v>
      </c>
      <c r="C116" s="10">
        <v>74245</v>
      </c>
      <c r="D116" s="357">
        <f>'MD Rates'!C158</f>
        <v>74245</v>
      </c>
      <c r="E116" s="6">
        <f>IF(F116="Yes",'MD Rates'!$B$1,H116)</f>
        <v>44287</v>
      </c>
      <c r="F116" s="274" t="str">
        <f t="shared" si="1"/>
        <v>No</v>
      </c>
      <c r="H116" s="6">
        <v>44287</v>
      </c>
      <c r="I116" s="631"/>
      <c r="J116" s="1000"/>
      <c r="K116" s="632"/>
      <c r="L116" s="274"/>
    </row>
    <row r="117" spans="1:12" ht="14.5" hidden="1" x14ac:dyDescent="0.35">
      <c r="A117" t="s">
        <v>1132</v>
      </c>
      <c r="B117" s="1009">
        <v>548</v>
      </c>
      <c r="C117" s="10">
        <v>74245</v>
      </c>
      <c r="D117" s="357">
        <f>'MD Rates'!C159</f>
        <v>74245</v>
      </c>
      <c r="E117" s="6">
        <f>IF(F117="Yes",'MD Rates'!$B$1,H117)</f>
        <v>44287</v>
      </c>
      <c r="F117" s="274" t="str">
        <f t="shared" si="1"/>
        <v>No</v>
      </c>
      <c r="H117" s="6">
        <v>44287</v>
      </c>
      <c r="I117" s="631"/>
      <c r="J117" s="1000"/>
      <c r="K117" s="632"/>
      <c r="L117" s="274"/>
    </row>
    <row r="118" spans="1:12" ht="14.5" x14ac:dyDescent="0.35">
      <c r="A118" t="s">
        <v>1132</v>
      </c>
      <c r="B118" s="5">
        <v>550</v>
      </c>
      <c r="C118" s="10">
        <v>75841</v>
      </c>
      <c r="D118" s="627">
        <f>'MD Rates'!J19</f>
        <v>78117</v>
      </c>
      <c r="E118" s="6">
        <f>IF(F118="Yes",'MD Rates'!$B$1,H118)</f>
        <v>44287</v>
      </c>
      <c r="F118" s="274" t="str">
        <f t="shared" si="0"/>
        <v>Yes</v>
      </c>
      <c r="H118" s="6">
        <v>43922</v>
      </c>
      <c r="I118" s="1112"/>
      <c r="J118" s="1000"/>
      <c r="K118" s="632"/>
      <c r="L118" s="274"/>
    </row>
    <row r="119" spans="1:12" ht="14.5" hidden="1" x14ac:dyDescent="0.35">
      <c r="A119" t="s">
        <v>1132</v>
      </c>
      <c r="B119" s="5">
        <v>560</v>
      </c>
      <c r="C119" s="10">
        <v>71401</v>
      </c>
      <c r="D119" s="708">
        <f>'MD Rates'!D10</f>
        <v>71401</v>
      </c>
      <c r="E119" s="6">
        <f>IF(F119="Yes",'MD Rates'!$B$1,H119)</f>
        <v>43191</v>
      </c>
      <c r="F119" s="274" t="str">
        <f t="shared" si="0"/>
        <v>No</v>
      </c>
      <c r="H119" s="6">
        <v>43191</v>
      </c>
      <c r="I119" s="631"/>
      <c r="J119" s="1000"/>
      <c r="K119" s="632"/>
      <c r="L119" s="274"/>
    </row>
    <row r="120" spans="1:12" ht="14.5" x14ac:dyDescent="0.35">
      <c r="A120" t="s">
        <v>1132</v>
      </c>
      <c r="B120" s="5">
        <v>565</v>
      </c>
      <c r="C120" s="10">
        <v>77126</v>
      </c>
      <c r="D120" s="357">
        <f>'MD Rates'!D125</f>
        <v>79440</v>
      </c>
      <c r="E120" s="6">
        <f>IF(F120="Yes",'MD Rates'!$B$1,H120)</f>
        <v>44287</v>
      </c>
      <c r="F120" s="274" t="str">
        <f>IF(C120&lt;&gt;D120,"Yes","No")</f>
        <v>Yes</v>
      </c>
      <c r="H120" s="6">
        <v>43922</v>
      </c>
      <c r="I120" s="1112"/>
      <c r="J120" s="1000"/>
      <c r="K120" s="632"/>
      <c r="L120" s="274"/>
    </row>
    <row r="121" spans="1:12" ht="14.5" hidden="1" x14ac:dyDescent="0.35">
      <c r="A121" t="s">
        <v>1132</v>
      </c>
      <c r="B121" s="1009">
        <v>569</v>
      </c>
      <c r="C121" s="10">
        <v>77897</v>
      </c>
      <c r="D121" s="357">
        <f>'MD Rates'!C160</f>
        <v>77897</v>
      </c>
      <c r="E121" s="6">
        <f>IF(F121="Yes",'MD Rates'!$B$1,H121)</f>
        <v>44287</v>
      </c>
      <c r="F121" s="274" t="str">
        <f>IF(C121&lt;&gt;D121,"Yes","No")</f>
        <v>No</v>
      </c>
      <c r="H121" s="6">
        <v>44287</v>
      </c>
      <c r="I121" s="631"/>
      <c r="J121" s="1000"/>
      <c r="K121" s="632"/>
      <c r="L121" s="274"/>
    </row>
    <row r="122" spans="1:12" ht="14.5" x14ac:dyDescent="0.35">
      <c r="A122" t="s">
        <v>1132</v>
      </c>
      <c r="B122" s="5">
        <v>570</v>
      </c>
      <c r="C122" s="10">
        <v>77972</v>
      </c>
      <c r="D122" s="271">
        <f>'MD Rates'!K19</f>
        <v>80312</v>
      </c>
      <c r="E122" s="6">
        <f>IF(F122="Yes",'MD Rates'!$B$1,H122)</f>
        <v>44287</v>
      </c>
      <c r="F122" s="274" t="str">
        <f t="shared" si="0"/>
        <v>Yes</v>
      </c>
      <c r="H122" s="6">
        <v>43922</v>
      </c>
      <c r="I122" s="1112"/>
      <c r="J122" s="1000"/>
      <c r="K122" s="632"/>
      <c r="L122" s="274"/>
    </row>
    <row r="123" spans="1:12" ht="14.5" x14ac:dyDescent="0.35">
      <c r="A123" t="s">
        <v>1132</v>
      </c>
      <c r="B123" s="5">
        <v>575</v>
      </c>
      <c r="C123" s="10">
        <v>78797</v>
      </c>
      <c r="D123" s="357">
        <f>'MD Rates'!C112</f>
        <v>81161</v>
      </c>
      <c r="E123" s="6">
        <f>IF(F123="Yes",'MD Rates'!$B$1,H123)</f>
        <v>44287</v>
      </c>
      <c r="F123" s="274" t="str">
        <f>IF(C123&lt;&gt;D123,"Yes","No")</f>
        <v>Yes</v>
      </c>
      <c r="H123" s="6">
        <v>43922</v>
      </c>
      <c r="I123" s="1112"/>
      <c r="J123" s="1000"/>
      <c r="K123" s="632"/>
      <c r="L123" s="274"/>
    </row>
    <row r="124" spans="1:12" ht="14.5" hidden="1" x14ac:dyDescent="0.35">
      <c r="A124" t="s">
        <v>1132</v>
      </c>
      <c r="B124" s="5">
        <v>580</v>
      </c>
      <c r="C124" s="10">
        <v>76171</v>
      </c>
      <c r="D124" s="708">
        <f>'MD Rates'!E10</f>
        <v>76171</v>
      </c>
      <c r="E124" s="6">
        <f>IF(F124="Yes",'MD Rates'!$B$1,H124)</f>
        <v>43191</v>
      </c>
      <c r="F124" s="274" t="str">
        <f t="shared" si="0"/>
        <v>No</v>
      </c>
      <c r="H124" s="6">
        <v>43191</v>
      </c>
      <c r="I124" s="631"/>
      <c r="J124" s="1000"/>
      <c r="K124" s="632"/>
      <c r="L124" s="274"/>
    </row>
    <row r="125" spans="1:12" ht="14.5" hidden="1" x14ac:dyDescent="0.35">
      <c r="A125" t="s">
        <v>1132</v>
      </c>
      <c r="B125" s="1009">
        <v>581</v>
      </c>
      <c r="C125" s="10">
        <v>79894</v>
      </c>
      <c r="D125" s="708">
        <f>'MD Rates'!C132</f>
        <v>79894</v>
      </c>
      <c r="E125" s="6">
        <f>IF(F125="Yes",'MD Rates'!$B$1,H125)</f>
        <v>44287</v>
      </c>
      <c r="F125" s="274" t="str">
        <f t="shared" si="0"/>
        <v>No</v>
      </c>
      <c r="H125" s="6">
        <v>44287</v>
      </c>
      <c r="I125" s="631"/>
      <c r="J125" s="1000"/>
      <c r="K125" s="632"/>
      <c r="L125" s="274"/>
    </row>
    <row r="126" spans="1:12" ht="14.5" hidden="1" x14ac:dyDescent="0.35">
      <c r="A126" t="s">
        <v>1132</v>
      </c>
      <c r="B126" s="1009">
        <v>582</v>
      </c>
      <c r="C126" s="10">
        <v>79894</v>
      </c>
      <c r="D126" s="708">
        <f>'MD Rates'!C133</f>
        <v>79894</v>
      </c>
      <c r="E126" s="6">
        <f>IF(F126="Yes",'MD Rates'!$B$1,H126)</f>
        <v>44287</v>
      </c>
      <c r="F126" s="274" t="str">
        <f t="shared" si="0"/>
        <v>No</v>
      </c>
      <c r="H126" s="6">
        <v>44287</v>
      </c>
      <c r="I126" s="631"/>
      <c r="J126" s="1000"/>
      <c r="K126" s="632"/>
      <c r="L126" s="274"/>
    </row>
    <row r="127" spans="1:12" ht="14.5" hidden="1" x14ac:dyDescent="0.35">
      <c r="A127" t="s">
        <v>1132</v>
      </c>
      <c r="B127" s="1009">
        <v>583</v>
      </c>
      <c r="C127" s="10">
        <v>79894</v>
      </c>
      <c r="D127" s="708">
        <f>'MD Rates'!C134</f>
        <v>79894</v>
      </c>
      <c r="E127" s="6">
        <f>IF(F127="Yes",'MD Rates'!$B$1,H127)</f>
        <v>44287</v>
      </c>
      <c r="F127" s="274" t="str">
        <f t="shared" si="0"/>
        <v>No</v>
      </c>
      <c r="H127" s="6">
        <v>44287</v>
      </c>
      <c r="I127" s="631"/>
      <c r="J127" s="1000"/>
      <c r="K127" s="632"/>
      <c r="L127" s="274"/>
    </row>
    <row r="128" spans="1:12" ht="14.5" x14ac:dyDescent="0.35">
      <c r="A128" t="s">
        <v>1132</v>
      </c>
      <c r="B128" s="5">
        <v>590</v>
      </c>
      <c r="C128" s="10">
        <v>80752</v>
      </c>
      <c r="D128" s="271">
        <f>'MD Rates'!L19</f>
        <v>83175</v>
      </c>
      <c r="E128" s="6">
        <f>IF(F128="Yes",'MD Rates'!$B$1,H128)</f>
        <v>44287</v>
      </c>
      <c r="F128" s="274" t="str">
        <f t="shared" si="0"/>
        <v>Yes</v>
      </c>
      <c r="H128" s="6">
        <v>43922</v>
      </c>
      <c r="I128" s="1112"/>
      <c r="J128" s="1000"/>
      <c r="K128" s="632"/>
      <c r="L128" s="274"/>
    </row>
    <row r="129" spans="1:12" ht="14.5" hidden="1" x14ac:dyDescent="0.35">
      <c r="A129" t="s">
        <v>1132</v>
      </c>
      <c r="B129" s="371">
        <v>600</v>
      </c>
      <c r="C129" s="374">
        <v>65645.179999999993</v>
      </c>
      <c r="D129" s="374">
        <v>65645.179999999993</v>
      </c>
      <c r="E129" s="368">
        <f>IF(F129="Yes",'MD Rates'!$B$1,H129)</f>
        <v>38078</v>
      </c>
      <c r="F129" s="369" t="str">
        <f t="shared" si="0"/>
        <v>No</v>
      </c>
      <c r="G129" s="370" t="s">
        <v>23</v>
      </c>
      <c r="H129" s="368">
        <v>38078</v>
      </c>
      <c r="I129" s="631"/>
      <c r="J129" s="1000"/>
      <c r="K129" s="632"/>
      <c r="L129" s="274"/>
    </row>
    <row r="130" spans="1:12" ht="14.5" x14ac:dyDescent="0.35">
      <c r="A130" t="s">
        <v>1132</v>
      </c>
      <c r="B130" s="5">
        <v>605</v>
      </c>
      <c r="C130" s="10">
        <v>81009</v>
      </c>
      <c r="D130" s="357">
        <f>'MD Rates'!C113</f>
        <v>83439</v>
      </c>
      <c r="E130" s="6">
        <f>IF(F130="Yes",'MD Rates'!$B$1,H130)</f>
        <v>44287</v>
      </c>
      <c r="F130" s="274" t="str">
        <f>IF(C130&lt;&gt;D130,"Yes","No")</f>
        <v>Yes</v>
      </c>
      <c r="H130" s="6">
        <v>43922</v>
      </c>
      <c r="I130" s="1112"/>
      <c r="J130" s="1000"/>
      <c r="K130" s="632"/>
      <c r="L130" s="274"/>
    </row>
    <row r="131" spans="1:12" ht="14.5" x14ac:dyDescent="0.35">
      <c r="A131" t="s">
        <v>1132</v>
      </c>
      <c r="B131" s="5">
        <v>606</v>
      </c>
      <c r="C131" s="10">
        <v>81009</v>
      </c>
      <c r="D131" s="357">
        <f>'MD Rates'!C114</f>
        <v>83439</v>
      </c>
      <c r="E131" s="6">
        <f>IF(F131="Yes",'MD Rates'!$B$1,H131)</f>
        <v>44287</v>
      </c>
      <c r="F131" s="274" t="str">
        <f>IF(C131&lt;&gt;D131,"Yes","No")</f>
        <v>Yes</v>
      </c>
      <c r="H131" s="6">
        <v>43922</v>
      </c>
      <c r="I131" s="1112"/>
      <c r="J131" s="1000"/>
      <c r="K131" s="632"/>
      <c r="L131" s="274"/>
    </row>
    <row r="132" spans="1:12" ht="14.5" x14ac:dyDescent="0.35">
      <c r="A132" t="s">
        <v>1132</v>
      </c>
      <c r="B132" s="5">
        <v>610</v>
      </c>
      <c r="C132" s="10">
        <v>83531</v>
      </c>
      <c r="D132" s="357">
        <f>'MD Rates'!M19</f>
        <v>86037</v>
      </c>
      <c r="E132" s="6">
        <f>IF(F132="Yes",'MD Rates'!$B$1,H132)</f>
        <v>44287</v>
      </c>
      <c r="F132" s="274" t="str">
        <f t="shared" si="0"/>
        <v>Yes</v>
      </c>
      <c r="H132" s="6">
        <v>43922</v>
      </c>
      <c r="I132" s="1112"/>
      <c r="J132" s="1000"/>
      <c r="K132" s="632"/>
      <c r="L132" s="274"/>
    </row>
    <row r="133" spans="1:12" ht="14.5" x14ac:dyDescent="0.35">
      <c r="A133" t="s">
        <v>1132</v>
      </c>
      <c r="B133" s="5">
        <v>615</v>
      </c>
      <c r="C133" s="10">
        <v>83898</v>
      </c>
      <c r="D133" s="357">
        <f>'MD Rates'!C115</f>
        <v>86415</v>
      </c>
      <c r="E133" s="6">
        <f>IF(F133="Yes",'MD Rates'!$B$1,H133)</f>
        <v>44287</v>
      </c>
      <c r="F133" s="274" t="str">
        <f>IF(C133&lt;&gt;D133,"Yes","No")</f>
        <v>Yes</v>
      </c>
      <c r="H133" s="6">
        <v>43922</v>
      </c>
      <c r="I133" s="1112"/>
      <c r="J133" s="1000"/>
      <c r="K133" s="632"/>
      <c r="L133" s="274"/>
    </row>
    <row r="134" spans="1:12" ht="14.5" x14ac:dyDescent="0.35">
      <c r="A134" t="s">
        <v>1132</v>
      </c>
      <c r="B134" s="5">
        <v>616</v>
      </c>
      <c r="C134" s="10">
        <v>83898</v>
      </c>
      <c r="D134" s="357">
        <f>'MD Rates'!C116</f>
        <v>86415</v>
      </c>
      <c r="E134" s="6">
        <f>IF(F134="Yes",'MD Rates'!$B$1,H134)</f>
        <v>44287</v>
      </c>
      <c r="F134" s="274" t="str">
        <f>IF(C134&lt;&gt;D134,"Yes","No")</f>
        <v>Yes</v>
      </c>
      <c r="H134" s="6">
        <v>43922</v>
      </c>
      <c r="I134" s="1112"/>
      <c r="J134" s="1000"/>
      <c r="K134" s="632"/>
      <c r="L134" s="274"/>
    </row>
    <row r="135" spans="1:12" ht="14.5" hidden="1" x14ac:dyDescent="0.35">
      <c r="A135" t="s">
        <v>1132</v>
      </c>
      <c r="B135" s="5">
        <v>620</v>
      </c>
      <c r="C135" s="10">
        <v>80939</v>
      </c>
      <c r="D135" s="708">
        <f>'MD Rates'!F10</f>
        <v>80939</v>
      </c>
      <c r="E135" s="6">
        <f>IF(F135="Yes",'MD Rates'!$B$1,H135)</f>
        <v>43191</v>
      </c>
      <c r="F135" s="274" t="str">
        <f t="shared" si="0"/>
        <v>No</v>
      </c>
      <c r="H135" s="6">
        <v>43191</v>
      </c>
      <c r="I135" s="631"/>
      <c r="J135" s="1000"/>
      <c r="K135" s="632"/>
      <c r="L135" s="274"/>
    </row>
    <row r="136" spans="1:12" ht="14.5" hidden="1" x14ac:dyDescent="0.35">
      <c r="A136" t="s">
        <v>1132</v>
      </c>
      <c r="B136" s="1009">
        <v>625</v>
      </c>
      <c r="C136" s="10">
        <v>85286</v>
      </c>
      <c r="D136" s="708">
        <f>'MD Rates'!C135</f>
        <v>85286</v>
      </c>
      <c r="E136" s="6">
        <f>IF(F136="Yes",'MD Rates'!$B$1,H136)</f>
        <v>44287</v>
      </c>
      <c r="F136" s="274" t="str">
        <f t="shared" si="0"/>
        <v>No</v>
      </c>
      <c r="H136" s="6">
        <v>44287</v>
      </c>
      <c r="I136" s="631"/>
      <c r="J136" s="1000"/>
      <c r="K136" s="632"/>
      <c r="L136" s="274"/>
    </row>
    <row r="137" spans="1:12" ht="14.5" hidden="1" x14ac:dyDescent="0.35">
      <c r="A137" t="s">
        <v>1132</v>
      </c>
      <c r="B137" s="1009">
        <v>626</v>
      </c>
      <c r="C137" s="10">
        <v>85286</v>
      </c>
      <c r="D137" s="708">
        <f>'MD Rates'!C136</f>
        <v>85286</v>
      </c>
      <c r="E137" s="6">
        <f>IF(F137="Yes",'MD Rates'!$B$1,H137)</f>
        <v>44287</v>
      </c>
      <c r="F137" s="274" t="str">
        <f t="shared" si="0"/>
        <v>No</v>
      </c>
      <c r="H137" s="6">
        <v>44287</v>
      </c>
      <c r="I137" s="631"/>
      <c r="J137" s="1000"/>
      <c r="K137" s="632"/>
      <c r="L137" s="274"/>
    </row>
    <row r="138" spans="1:12" ht="14.5" hidden="1" x14ac:dyDescent="0.35">
      <c r="A138" t="s">
        <v>1132</v>
      </c>
      <c r="B138" s="1009">
        <v>627</v>
      </c>
      <c r="C138" s="10">
        <v>85286</v>
      </c>
      <c r="D138" s="708">
        <f>'MD Rates'!C137</f>
        <v>85286</v>
      </c>
      <c r="E138" s="6">
        <f>IF(F138="Yes",'MD Rates'!$B$1,H138)</f>
        <v>44287</v>
      </c>
      <c r="F138" s="274" t="str">
        <f t="shared" si="0"/>
        <v>No</v>
      </c>
      <c r="H138" s="6">
        <v>44287</v>
      </c>
      <c r="I138" s="631"/>
      <c r="J138" s="1000"/>
      <c r="K138" s="632"/>
      <c r="L138" s="274"/>
    </row>
    <row r="139" spans="1:12" ht="14.5" x14ac:dyDescent="0.35">
      <c r="A139" t="s">
        <v>1132</v>
      </c>
      <c r="B139" s="5">
        <v>630</v>
      </c>
      <c r="C139" s="10">
        <v>86310</v>
      </c>
      <c r="D139" s="271">
        <f>'MD Rates'!N19</f>
        <v>88900</v>
      </c>
      <c r="E139" s="6">
        <f>IF(F139="Yes",'MD Rates'!$B$1,H139)</f>
        <v>44287</v>
      </c>
      <c r="F139" s="274" t="str">
        <f t="shared" si="0"/>
        <v>Yes</v>
      </c>
      <c r="H139" s="6">
        <v>43922</v>
      </c>
      <c r="I139" s="1112"/>
      <c r="J139" s="1000"/>
      <c r="K139" s="632"/>
      <c r="L139" s="274"/>
    </row>
    <row r="140" spans="1:12" ht="14.5" x14ac:dyDescent="0.35">
      <c r="A140" t="s">
        <v>1132</v>
      </c>
      <c r="B140" s="11">
        <v>635</v>
      </c>
      <c r="C140" s="10">
        <v>89090</v>
      </c>
      <c r="D140" s="271">
        <f>'MD Rates'!O19</f>
        <v>91763</v>
      </c>
      <c r="E140" s="6">
        <f>IF(F140="Yes",'MD Rates'!$B$1,H140)</f>
        <v>44287</v>
      </c>
      <c r="F140" s="274" t="str">
        <f>IF(C140&lt;&gt;D140,"Yes","No")</f>
        <v>Yes</v>
      </c>
      <c r="H140" s="6">
        <v>43922</v>
      </c>
      <c r="I140" s="1112"/>
      <c r="J140" s="1000"/>
      <c r="K140" s="632"/>
      <c r="L140" s="274"/>
    </row>
    <row r="141" spans="1:12" ht="14.5" hidden="1" x14ac:dyDescent="0.35">
      <c r="A141" t="s">
        <v>1132</v>
      </c>
      <c r="B141" s="5">
        <v>640</v>
      </c>
      <c r="C141" s="10">
        <v>86376</v>
      </c>
      <c r="D141" s="708">
        <f>'MD Rates'!G10</f>
        <v>86376</v>
      </c>
      <c r="E141" s="6">
        <f>IF(F141="Yes",'MD Rates'!$B$1,H141)</f>
        <v>43191</v>
      </c>
      <c r="F141" s="274" t="str">
        <f t="shared" si="0"/>
        <v>No</v>
      </c>
      <c r="H141" s="6">
        <v>43191</v>
      </c>
      <c r="I141" s="631"/>
      <c r="J141" s="1000"/>
      <c r="K141" s="632"/>
      <c r="L141" s="274"/>
    </row>
    <row r="142" spans="1:12" ht="14.5" x14ac:dyDescent="0.35">
      <c r="A142" t="s">
        <v>1132</v>
      </c>
      <c r="B142" s="5">
        <v>642</v>
      </c>
      <c r="C142" s="10">
        <v>86786</v>
      </c>
      <c r="D142" s="357">
        <f>'MD Rates'!C117</f>
        <v>89390</v>
      </c>
      <c r="E142" s="6">
        <f>IF(F142="Yes",'MD Rates'!$B$1,H142)</f>
        <v>44287</v>
      </c>
      <c r="F142" s="274" t="str">
        <f t="shared" ref="F142:F147" si="2">IF(C142&lt;&gt;D142,"Yes","No")</f>
        <v>Yes</v>
      </c>
      <c r="H142" s="6">
        <v>43922</v>
      </c>
      <c r="I142" s="1112"/>
      <c r="J142" s="1000"/>
      <c r="K142" s="632"/>
      <c r="L142" s="274"/>
    </row>
    <row r="143" spans="1:12" ht="14.5" x14ac:dyDescent="0.35">
      <c r="A143" t="s">
        <v>1132</v>
      </c>
      <c r="B143" s="5">
        <v>643</v>
      </c>
      <c r="C143" s="10">
        <v>86786</v>
      </c>
      <c r="D143" s="357">
        <f>'MD Rates'!C118</f>
        <v>89390</v>
      </c>
      <c r="E143" s="6">
        <f>IF(F143="Yes",'MD Rates'!$B$1,H143)</f>
        <v>44287</v>
      </c>
      <c r="F143" s="274" t="str">
        <f t="shared" si="2"/>
        <v>Yes</v>
      </c>
      <c r="H143" s="6">
        <v>43922</v>
      </c>
      <c r="I143" s="1112"/>
      <c r="J143" s="1000"/>
      <c r="K143" s="632"/>
      <c r="L143" s="274"/>
    </row>
    <row r="144" spans="1:12" ht="14.5" x14ac:dyDescent="0.35">
      <c r="A144" t="s">
        <v>1132</v>
      </c>
      <c r="B144" s="5">
        <v>645</v>
      </c>
      <c r="C144" s="10">
        <v>89673</v>
      </c>
      <c r="D144" s="357">
        <f>'MD Rates'!C119</f>
        <v>92363</v>
      </c>
      <c r="E144" s="6">
        <f>IF(F144="Yes",'MD Rates'!$B$1,H144)</f>
        <v>44287</v>
      </c>
      <c r="F144" s="274" t="str">
        <f t="shared" si="2"/>
        <v>Yes</v>
      </c>
      <c r="H144" s="6">
        <v>43922</v>
      </c>
      <c r="I144" s="1112"/>
      <c r="J144" s="1000"/>
      <c r="K144" s="632"/>
      <c r="L144" s="274"/>
    </row>
    <row r="145" spans="1:12" ht="14.5" x14ac:dyDescent="0.35">
      <c r="A145" t="s">
        <v>1132</v>
      </c>
      <c r="B145" s="5">
        <v>646</v>
      </c>
      <c r="C145" s="10">
        <v>89673</v>
      </c>
      <c r="D145" s="357">
        <f>'MD Rates'!C120</f>
        <v>92363</v>
      </c>
      <c r="E145" s="6">
        <f>IF(F145="Yes",'MD Rates'!$B$1,H145)</f>
        <v>44287</v>
      </c>
      <c r="F145" s="274" t="str">
        <f t="shared" si="2"/>
        <v>Yes</v>
      </c>
      <c r="H145" s="6">
        <v>43922</v>
      </c>
      <c r="I145" s="1112"/>
      <c r="J145" s="1000"/>
      <c r="K145" s="632"/>
      <c r="L145" s="274"/>
    </row>
    <row r="146" spans="1:12" ht="14.5" x14ac:dyDescent="0.35">
      <c r="A146" t="s">
        <v>1132</v>
      </c>
      <c r="B146" s="5">
        <v>647</v>
      </c>
      <c r="C146" s="10">
        <v>89673</v>
      </c>
      <c r="D146" s="357">
        <f>'MD Rates'!C121</f>
        <v>92363</v>
      </c>
      <c r="E146" s="6">
        <f>IF(F146="Yes",'MD Rates'!$B$1,H146)</f>
        <v>44287</v>
      </c>
      <c r="F146" s="274" t="str">
        <f t="shared" si="2"/>
        <v>Yes</v>
      </c>
      <c r="H146" s="6">
        <v>43922</v>
      </c>
      <c r="I146" s="1112"/>
      <c r="J146" s="1000"/>
      <c r="K146" s="632"/>
      <c r="L146" s="274"/>
    </row>
    <row r="147" spans="1:12" ht="14.5" hidden="1" x14ac:dyDescent="0.35">
      <c r="A147" t="s">
        <v>1132</v>
      </c>
      <c r="B147" s="1009">
        <v>648</v>
      </c>
      <c r="C147" s="10">
        <v>90677</v>
      </c>
      <c r="D147" s="357">
        <f>'MD Rates'!C138</f>
        <v>90677</v>
      </c>
      <c r="E147" s="6">
        <f>IF(F147="Yes",'MD Rates'!$B$1,H147)</f>
        <v>44287</v>
      </c>
      <c r="F147" s="274" t="str">
        <f t="shared" si="2"/>
        <v>No</v>
      </c>
      <c r="H147" s="6">
        <v>44287</v>
      </c>
      <c r="I147" s="631"/>
      <c r="J147" s="1000"/>
      <c r="K147" s="632"/>
      <c r="L147" s="274"/>
    </row>
    <row r="148" spans="1:12" ht="14.5" hidden="1" x14ac:dyDescent="0.35">
      <c r="A148" t="s">
        <v>1132</v>
      </c>
      <c r="B148" s="371">
        <v>650</v>
      </c>
      <c r="C148" s="373">
        <v>72700.100000000006</v>
      </c>
      <c r="D148" s="373">
        <v>72700.100000000006</v>
      </c>
      <c r="E148" s="368">
        <f>IF(F148="Yes",'MD Rates'!$B$1,H148)</f>
        <v>39173</v>
      </c>
      <c r="F148" s="369" t="str">
        <f t="shared" ref="F148:F162" si="3">IF(C148&lt;&gt;D148,"Yes","No")</f>
        <v>No</v>
      </c>
      <c r="G148" s="370" t="s">
        <v>23</v>
      </c>
      <c r="H148" s="368">
        <v>39173</v>
      </c>
      <c r="I148" s="631"/>
      <c r="J148" s="1000"/>
      <c r="K148" s="632"/>
      <c r="L148" s="274"/>
    </row>
    <row r="149" spans="1:12" ht="14.5" x14ac:dyDescent="0.35">
      <c r="A149" t="s">
        <v>1132</v>
      </c>
      <c r="B149" s="11">
        <v>652</v>
      </c>
      <c r="C149" s="188">
        <v>91873</v>
      </c>
      <c r="D149" s="357">
        <f>'MD Rates'!P19</f>
        <v>94630</v>
      </c>
      <c r="E149" s="6">
        <f>IF(F149="Yes",'MD Rates'!$B$1,H149)</f>
        <v>44287</v>
      </c>
      <c r="F149" s="274" t="str">
        <f>IF(C149&lt;&gt;D149,"Yes","No")</f>
        <v>Yes</v>
      </c>
      <c r="H149" s="6">
        <v>43922</v>
      </c>
      <c r="I149" s="1112"/>
      <c r="J149" s="1000"/>
      <c r="K149" s="632"/>
      <c r="L149" s="274"/>
    </row>
    <row r="150" spans="1:12" ht="14.5" hidden="1" x14ac:dyDescent="0.35">
      <c r="A150" t="s">
        <v>1132</v>
      </c>
      <c r="B150" s="5">
        <v>660</v>
      </c>
      <c r="C150" s="10">
        <v>89710</v>
      </c>
      <c r="D150" s="357">
        <f>'MD Rates'!G10+'MD Rates'!B347</f>
        <v>89710</v>
      </c>
      <c r="E150" s="6">
        <f>IF(F150="Yes",'MD Rates'!$B$1,H150)</f>
        <v>43191</v>
      </c>
      <c r="F150" s="274" t="str">
        <f t="shared" si="3"/>
        <v>No</v>
      </c>
      <c r="H150" s="6">
        <v>43191</v>
      </c>
      <c r="I150" s="631"/>
      <c r="J150" s="1000"/>
      <c r="K150" s="632"/>
      <c r="L150" s="274"/>
    </row>
    <row r="151" spans="1:12" ht="14.5" x14ac:dyDescent="0.35">
      <c r="A151" t="s">
        <v>1132</v>
      </c>
      <c r="B151" s="5">
        <v>665</v>
      </c>
      <c r="C151" s="10">
        <v>92562</v>
      </c>
      <c r="D151" s="357">
        <f>'MD Rates'!C122</f>
        <v>95339</v>
      </c>
      <c r="E151" s="6">
        <f>IF(F151="Yes",'MD Rates'!$B$1,H151)</f>
        <v>44287</v>
      </c>
      <c r="F151" s="274" t="str">
        <f t="shared" ref="F151:F156" si="4">IF(C151&lt;&gt;D151,"Yes","No")</f>
        <v>Yes</v>
      </c>
      <c r="H151" s="6">
        <v>43922</v>
      </c>
      <c r="I151" s="1112"/>
      <c r="J151" s="1000"/>
      <c r="K151" s="632"/>
      <c r="L151" s="274"/>
    </row>
    <row r="152" spans="1:12" ht="14.5" x14ac:dyDescent="0.35">
      <c r="A152" t="s">
        <v>1132</v>
      </c>
      <c r="B152" s="5">
        <v>666</v>
      </c>
      <c r="C152" s="10">
        <v>92562</v>
      </c>
      <c r="D152" s="357">
        <f>'MD Rates'!C123</f>
        <v>95339</v>
      </c>
      <c r="E152" s="6">
        <f>IF(F152="Yes",'MD Rates'!$B$1,H152)</f>
        <v>44287</v>
      </c>
      <c r="F152" s="274" t="str">
        <f t="shared" si="4"/>
        <v>Yes</v>
      </c>
      <c r="H152" s="6">
        <v>43922</v>
      </c>
      <c r="I152" s="1112"/>
      <c r="J152" s="1000"/>
      <c r="K152" s="632"/>
      <c r="L152" s="274"/>
    </row>
    <row r="153" spans="1:12" ht="14.5" x14ac:dyDescent="0.35">
      <c r="A153" t="s">
        <v>1132</v>
      </c>
      <c r="B153" s="5">
        <v>667</v>
      </c>
      <c r="C153" s="10">
        <v>92562</v>
      </c>
      <c r="D153" s="357">
        <f>'MD Rates'!C124</f>
        <v>95339</v>
      </c>
      <c r="E153" s="6">
        <f>IF(F153="Yes",'MD Rates'!$B$1,H153)</f>
        <v>44287</v>
      </c>
      <c r="F153" s="274" t="str">
        <f t="shared" si="4"/>
        <v>Yes</v>
      </c>
      <c r="H153" s="6">
        <v>43922</v>
      </c>
      <c r="I153" s="1112"/>
      <c r="J153" s="1000"/>
      <c r="K153" s="632"/>
      <c r="L153" s="274"/>
    </row>
    <row r="154" spans="1:12" ht="14.5" hidden="1" x14ac:dyDescent="0.35">
      <c r="A154" t="s">
        <v>1132</v>
      </c>
      <c r="B154" s="5">
        <v>670</v>
      </c>
      <c r="C154" s="10">
        <v>93044</v>
      </c>
      <c r="D154" s="357">
        <f>'MD Rates'!G10+'MD Rates'!C347</f>
        <v>93044</v>
      </c>
      <c r="E154" s="6">
        <f>IF(F154="Yes",'MD Rates'!$B$1,H154)</f>
        <v>43191</v>
      </c>
      <c r="F154" s="274" t="str">
        <f t="shared" si="4"/>
        <v>No</v>
      </c>
      <c r="H154" s="6">
        <v>43191</v>
      </c>
      <c r="I154" s="631"/>
      <c r="J154" s="1000"/>
      <c r="K154" s="632"/>
      <c r="L154" s="274"/>
    </row>
    <row r="155" spans="1:12" ht="14.5" x14ac:dyDescent="0.35">
      <c r="A155" t="s">
        <v>1132</v>
      </c>
      <c r="B155" s="5">
        <v>675</v>
      </c>
      <c r="C155" s="10">
        <v>95451</v>
      </c>
      <c r="D155" s="357">
        <f>'MD Rates'!C125</f>
        <v>98315</v>
      </c>
      <c r="E155" s="6">
        <f>IF(F155="Yes",'MD Rates'!$B$1,H155)</f>
        <v>44287</v>
      </c>
      <c r="F155" s="274" t="str">
        <f t="shared" si="4"/>
        <v>Yes</v>
      </c>
      <c r="H155" s="6">
        <v>43922</v>
      </c>
      <c r="I155" s="1112"/>
      <c r="J155" s="1000"/>
      <c r="K155" s="632"/>
      <c r="L155" s="274"/>
    </row>
    <row r="156" spans="1:12" ht="14.5" hidden="1" x14ac:dyDescent="0.35">
      <c r="A156" s="679" t="s">
        <v>1132</v>
      </c>
      <c r="B156" s="680">
        <v>676</v>
      </c>
      <c r="C156" s="679">
        <v>87522</v>
      </c>
      <c r="D156" s="925">
        <v>87522</v>
      </c>
      <c r="E156" s="681">
        <f>IF(F156="Yes",'MD Rates'!$B$1,H156)</f>
        <v>42826</v>
      </c>
      <c r="F156" s="682" t="str">
        <f t="shared" si="4"/>
        <v>No</v>
      </c>
      <c r="G156" s="679"/>
      <c r="H156" s="681">
        <v>42826</v>
      </c>
      <c r="I156" s="929"/>
      <c r="J156" s="1000"/>
      <c r="K156" s="926" t="s">
        <v>1248</v>
      </c>
      <c r="L156" s="682"/>
    </row>
    <row r="157" spans="1:12" ht="14.5" hidden="1" x14ac:dyDescent="0.35">
      <c r="A157" t="s">
        <v>1132</v>
      </c>
      <c r="B157" s="5">
        <v>680</v>
      </c>
      <c r="C157" s="10">
        <v>96378</v>
      </c>
      <c r="D157" s="357">
        <f>'MD Rates'!G10+'MD Rates'!D347</f>
        <v>96378</v>
      </c>
      <c r="E157" s="6">
        <f>IF(F157="Yes",'MD Rates'!$B$1,H157)</f>
        <v>43191</v>
      </c>
      <c r="F157" s="274" t="str">
        <f t="shared" si="3"/>
        <v>No</v>
      </c>
      <c r="H157" s="6">
        <v>43191</v>
      </c>
      <c r="I157" s="631"/>
      <c r="J157" s="1000"/>
      <c r="K157" s="632"/>
      <c r="L157" s="274"/>
    </row>
    <row r="158" spans="1:12" ht="14.5" hidden="1" x14ac:dyDescent="0.35">
      <c r="A158" t="s">
        <v>1132</v>
      </c>
      <c r="B158" s="5">
        <v>690</v>
      </c>
      <c r="C158" s="10">
        <v>99712</v>
      </c>
      <c r="D158" s="627">
        <f>'MD Rates'!G10+'MD Rates'!E347</f>
        <v>99712</v>
      </c>
      <c r="E158" s="6">
        <f>IF(F158="Yes",'MD Rates'!$B$1,H158)</f>
        <v>43191</v>
      </c>
      <c r="F158" s="274" t="str">
        <f t="shared" si="3"/>
        <v>No</v>
      </c>
      <c r="H158" s="6">
        <v>43191</v>
      </c>
      <c r="I158" s="631"/>
      <c r="J158" s="1000"/>
      <c r="K158" s="632"/>
      <c r="L158" s="274"/>
    </row>
    <row r="159" spans="1:12" ht="14.5" hidden="1" x14ac:dyDescent="0.35">
      <c r="A159" t="s">
        <v>1132</v>
      </c>
      <c r="B159" s="5">
        <v>700</v>
      </c>
      <c r="C159" s="10">
        <v>103046</v>
      </c>
      <c r="D159" s="627">
        <f>'MD Rates'!G10+'MD Rates'!F347</f>
        <v>103046</v>
      </c>
      <c r="E159" s="6">
        <f>IF(F159="Yes",'MD Rates'!$B$1,H159)</f>
        <v>43191</v>
      </c>
      <c r="F159" s="274" t="str">
        <f t="shared" si="3"/>
        <v>No</v>
      </c>
      <c r="H159" s="6">
        <v>43191</v>
      </c>
      <c r="I159" s="631"/>
      <c r="J159" s="1000"/>
      <c r="K159" s="632"/>
      <c r="L159" s="274"/>
    </row>
    <row r="160" spans="1:12" ht="14.5" hidden="1" x14ac:dyDescent="0.35">
      <c r="A160" t="s">
        <v>1132</v>
      </c>
      <c r="B160" s="5">
        <v>710</v>
      </c>
      <c r="C160" s="10">
        <v>106380</v>
      </c>
      <c r="D160" s="627">
        <f>'MD Rates'!G10+'MD Rates'!G347</f>
        <v>106380</v>
      </c>
      <c r="E160" s="6">
        <f>IF(F160="Yes",'MD Rates'!$B$1,H160)</f>
        <v>43191</v>
      </c>
      <c r="F160" s="274" t="str">
        <f t="shared" si="3"/>
        <v>No</v>
      </c>
      <c r="H160" s="6">
        <v>43191</v>
      </c>
      <c r="I160" s="631"/>
      <c r="J160" s="1000"/>
      <c r="K160" s="632"/>
      <c r="L160" s="274"/>
    </row>
    <row r="161" spans="1:12" ht="14.5" hidden="1" x14ac:dyDescent="0.35">
      <c r="A161" t="s">
        <v>1132</v>
      </c>
      <c r="B161" s="5">
        <v>720</v>
      </c>
      <c r="C161" s="10">
        <v>109714</v>
      </c>
      <c r="D161" s="627">
        <f>'MD Rates'!G10+'MD Rates'!H347</f>
        <v>109714</v>
      </c>
      <c r="E161" s="6">
        <f>IF(F161="Yes",'MD Rates'!$B$1,H161)</f>
        <v>43191</v>
      </c>
      <c r="F161" s="274" t="str">
        <f t="shared" si="3"/>
        <v>No</v>
      </c>
      <c r="G161" t="s">
        <v>325</v>
      </c>
      <c r="H161" s="6">
        <v>43191</v>
      </c>
      <c r="I161" s="631"/>
      <c r="J161" s="1000"/>
      <c r="K161" s="632"/>
      <c r="L161" s="274"/>
    </row>
    <row r="162" spans="1:12" ht="14.5" hidden="1" x14ac:dyDescent="0.35">
      <c r="A162" t="s">
        <v>1132</v>
      </c>
      <c r="B162" s="5">
        <v>730</v>
      </c>
      <c r="C162" s="10">
        <v>113048</v>
      </c>
      <c r="D162" s="627">
        <f>'MD Rates'!G10+'MD Rates'!I347</f>
        <v>113048</v>
      </c>
      <c r="E162" s="6">
        <f>IF(F162="Yes",'MD Rates'!$B$1,H162)</f>
        <v>43191</v>
      </c>
      <c r="F162" s="274" t="str">
        <f t="shared" si="3"/>
        <v>No</v>
      </c>
      <c r="G162" t="s">
        <v>325</v>
      </c>
      <c r="H162" s="6">
        <v>43191</v>
      </c>
      <c r="I162" s="631"/>
      <c r="J162" s="1000"/>
      <c r="K162" s="632"/>
      <c r="L162" s="274"/>
    </row>
    <row r="165" spans="1:12" x14ac:dyDescent="0.25">
      <c r="A165" s="365" t="s">
        <v>12</v>
      </c>
    </row>
  </sheetData>
  <autoFilter ref="A1:L162" xr:uid="{00000000-0009-0000-0000-000004000000}">
    <filterColumn colId="5">
      <filters blank="1">
        <filter val="Yes"/>
      </filters>
    </filterColumn>
  </autoFilter>
  <mergeCells count="6">
    <mergeCell ref="H1:H2"/>
    <mergeCell ref="C1:C2"/>
    <mergeCell ref="D1:D2"/>
    <mergeCell ref="E1:E2"/>
    <mergeCell ref="F1:F2"/>
    <mergeCell ref="G1:G2"/>
  </mergeCells>
  <phoneticPr fontId="29" type="noConversion"/>
  <conditionalFormatting sqref="F15:F19 F3:F13 F21:F162">
    <cfRule type="cellIs" dxfId="26" priority="12" stopIfTrue="1" operator="equal">
      <formula>"Yes"</formula>
    </cfRule>
  </conditionalFormatting>
  <conditionalFormatting sqref="E3 E15:E19 E5:E13 E21:E162">
    <cfRule type="expression" dxfId="25" priority="13" stopIfTrue="1">
      <formula>E3&lt;&gt;H3</formula>
    </cfRule>
  </conditionalFormatting>
  <conditionalFormatting sqref="E4">
    <cfRule type="expression" dxfId="24" priority="14" stopIfTrue="1">
      <formula>E4&lt;&gt;H4</formula>
    </cfRule>
  </conditionalFormatting>
  <conditionalFormatting sqref="L4">
    <cfRule type="cellIs" dxfId="23" priority="11" stopIfTrue="1" operator="equal">
      <formula>"Yes"</formula>
    </cfRule>
  </conditionalFormatting>
  <conditionalFormatting sqref="L48:L49 L5:L38 L51:L56 L58:L162">
    <cfRule type="cellIs" dxfId="22" priority="9" stopIfTrue="1" operator="equal">
      <formula>"Yes"</formula>
    </cfRule>
  </conditionalFormatting>
  <conditionalFormatting sqref="F14">
    <cfRule type="cellIs" dxfId="21" priority="4" stopIfTrue="1" operator="equal">
      <formula>"Yes"</formula>
    </cfRule>
  </conditionalFormatting>
  <conditionalFormatting sqref="F20">
    <cfRule type="cellIs" dxfId="20" priority="3" stopIfTrue="1" operator="equal">
      <formula>"Yes"</formula>
    </cfRule>
  </conditionalFormatting>
  <conditionalFormatting sqref="E14">
    <cfRule type="expression" dxfId="19" priority="2" stopIfTrue="1">
      <formula>E14&lt;&gt;H14</formula>
    </cfRule>
  </conditionalFormatting>
  <conditionalFormatting sqref="E20">
    <cfRule type="expression" dxfId="18" priority="1" stopIfTrue="1">
      <formula>E20&lt;&gt;H20</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1"/>
  <sheetViews>
    <sheetView workbookViewId="0">
      <selection activeCell="J1" sqref="J1"/>
    </sheetView>
  </sheetViews>
  <sheetFormatPr defaultRowHeight="12.5" x14ac:dyDescent="0.25"/>
  <cols>
    <col min="1" max="1" width="23.1796875" bestFit="1" customWidth="1"/>
    <col min="4" max="4" width="10.81640625" customWidth="1"/>
    <col min="5" max="5" width="12.81640625" bestFit="1" customWidth="1"/>
    <col min="8" max="8" width="11.453125" style="6" customWidth="1"/>
    <col min="11" max="11" width="9.54296875" bestFit="1" customWidth="1"/>
  </cols>
  <sheetData>
    <row r="1" spans="1:9" ht="39.75" customHeight="1" x14ac:dyDescent="0.3">
      <c r="A1" s="379" t="s">
        <v>320</v>
      </c>
      <c r="B1" s="380" t="s">
        <v>321</v>
      </c>
      <c r="C1" s="381" t="s">
        <v>606</v>
      </c>
      <c r="D1" s="381" t="s">
        <v>13</v>
      </c>
      <c r="E1" s="382" t="s">
        <v>960</v>
      </c>
      <c r="F1" s="381" t="s">
        <v>608</v>
      </c>
      <c r="G1" s="64"/>
      <c r="H1" s="383" t="s">
        <v>605</v>
      </c>
    </row>
    <row r="2" spans="1:9" ht="13" x14ac:dyDescent="0.3">
      <c r="A2" s="74" t="s">
        <v>328</v>
      </c>
      <c r="C2" s="18"/>
      <c r="E2" s="6"/>
      <c r="F2" s="53"/>
    </row>
    <row r="3" spans="1:9" x14ac:dyDescent="0.25">
      <c r="A3" t="s">
        <v>1128</v>
      </c>
      <c r="B3" s="5">
        <v>0</v>
      </c>
      <c r="C3" s="341">
        <v>0</v>
      </c>
      <c r="D3" s="349">
        <v>0</v>
      </c>
      <c r="E3" s="6">
        <f>IF(F3="Yes",'MD Rates'!#REF!,H3)</f>
        <v>39539</v>
      </c>
      <c r="F3" s="988" t="str">
        <f>IF(C3&lt;&gt;D3,"Yes","No")</f>
        <v>No</v>
      </c>
      <c r="H3" s="6">
        <v>39539</v>
      </c>
    </row>
    <row r="4" spans="1:9" x14ac:dyDescent="0.25">
      <c r="A4" t="s">
        <v>1128</v>
      </c>
      <c r="B4" s="5">
        <v>10</v>
      </c>
      <c r="C4" s="248">
        <v>79957</v>
      </c>
      <c r="D4" s="357">
        <f>'MD Rates'!C8</f>
        <v>82356</v>
      </c>
      <c r="E4" s="6">
        <f>IF(F5="Yes",'MD Rates'!$B$1,H5)</f>
        <v>44287</v>
      </c>
      <c r="F4" s="988" t="str">
        <f t="shared" ref="F4:F11" si="0">IF(C4&lt;&gt;D4,"Yes","No")</f>
        <v>Yes</v>
      </c>
      <c r="G4" t="s">
        <v>325</v>
      </c>
      <c r="H4" s="6">
        <v>43922</v>
      </c>
      <c r="I4" s="10"/>
    </row>
    <row r="5" spans="1:9" x14ac:dyDescent="0.25">
      <c r="A5" t="s">
        <v>1128</v>
      </c>
      <c r="B5" s="5">
        <v>20</v>
      </c>
      <c r="C5" s="248">
        <v>82504</v>
      </c>
      <c r="D5" s="357">
        <f>'MD Rates'!D8</f>
        <v>84979</v>
      </c>
      <c r="E5" s="6">
        <f>E4</f>
        <v>44287</v>
      </c>
      <c r="F5" s="988" t="str">
        <f t="shared" si="0"/>
        <v>Yes</v>
      </c>
      <c r="G5" t="s">
        <v>325</v>
      </c>
      <c r="H5" s="6">
        <v>43922</v>
      </c>
      <c r="I5" s="10"/>
    </row>
    <row r="6" spans="1:9" x14ac:dyDescent="0.25">
      <c r="A6" t="s">
        <v>1128</v>
      </c>
      <c r="B6" s="5">
        <v>30</v>
      </c>
      <c r="C6" s="248">
        <v>86763</v>
      </c>
      <c r="D6" s="357">
        <f>'MD Rates'!E8</f>
        <v>89366</v>
      </c>
      <c r="E6" s="6">
        <f>E5</f>
        <v>44287</v>
      </c>
      <c r="F6" s="988" t="str">
        <f t="shared" si="0"/>
        <v>Yes</v>
      </c>
      <c r="G6" t="s">
        <v>325</v>
      </c>
      <c r="H6" s="6">
        <v>43922</v>
      </c>
      <c r="I6" s="10"/>
    </row>
    <row r="7" spans="1:9" x14ac:dyDescent="0.25">
      <c r="A7" t="s">
        <v>1128</v>
      </c>
      <c r="B7" s="5">
        <v>40</v>
      </c>
      <c r="C7" s="248">
        <v>91881</v>
      </c>
      <c r="D7" s="357">
        <f>'MD Rates'!C228</f>
        <v>94638</v>
      </c>
      <c r="E7" s="6">
        <f>E6</f>
        <v>44287</v>
      </c>
      <c r="F7" s="988" t="str">
        <f t="shared" si="0"/>
        <v>Yes</v>
      </c>
      <c r="G7" t="s">
        <v>325</v>
      </c>
      <c r="H7" s="6">
        <v>43922</v>
      </c>
      <c r="I7" s="10"/>
    </row>
    <row r="8" spans="1:9" x14ac:dyDescent="0.25">
      <c r="A8" t="s">
        <v>1128</v>
      </c>
      <c r="B8" s="9">
        <v>50</v>
      </c>
      <c r="C8" s="248">
        <v>91708</v>
      </c>
      <c r="D8" s="357">
        <f>'MD Rates'!F8</f>
        <v>94459</v>
      </c>
      <c r="E8" s="6">
        <f>E5</f>
        <v>44287</v>
      </c>
      <c r="F8" s="988" t="str">
        <f t="shared" si="0"/>
        <v>Yes</v>
      </c>
      <c r="G8" t="s">
        <v>325</v>
      </c>
      <c r="H8" s="6">
        <v>43922</v>
      </c>
      <c r="I8" s="10"/>
    </row>
    <row r="9" spans="1:9" x14ac:dyDescent="0.25">
      <c r="A9" t="s">
        <v>1128</v>
      </c>
      <c r="B9" s="5">
        <v>60</v>
      </c>
      <c r="C9" s="248">
        <v>97357</v>
      </c>
      <c r="D9" s="357">
        <f>'MD Rates'!G8</f>
        <v>100278</v>
      </c>
      <c r="E9" s="6">
        <f>E6</f>
        <v>44287</v>
      </c>
      <c r="F9" s="988" t="str">
        <f t="shared" si="0"/>
        <v>Yes</v>
      </c>
      <c r="G9" t="s">
        <v>325</v>
      </c>
      <c r="H9" s="6">
        <v>43922</v>
      </c>
      <c r="I9" s="10"/>
    </row>
    <row r="10" spans="1:9" x14ac:dyDescent="0.25">
      <c r="A10" t="s">
        <v>1128</v>
      </c>
      <c r="B10" s="5">
        <v>70</v>
      </c>
      <c r="C10" s="248">
        <v>100579</v>
      </c>
      <c r="D10" s="357">
        <f>'MD Rates'!H8</f>
        <v>103596</v>
      </c>
      <c r="E10" s="6">
        <f>E9</f>
        <v>44287</v>
      </c>
      <c r="F10" s="988" t="str">
        <f t="shared" si="0"/>
        <v>Yes</v>
      </c>
      <c r="G10" t="s">
        <v>325</v>
      </c>
      <c r="H10" s="6">
        <v>43922</v>
      </c>
      <c r="I10" s="10"/>
    </row>
    <row r="11" spans="1:9" x14ac:dyDescent="0.25">
      <c r="A11" t="s">
        <v>1128</v>
      </c>
      <c r="B11" s="5">
        <v>80</v>
      </c>
      <c r="C11" s="248">
        <v>103806</v>
      </c>
      <c r="D11" s="271">
        <f>'MD Rates'!I8</f>
        <v>106920</v>
      </c>
      <c r="E11" s="6">
        <f>E8</f>
        <v>44287</v>
      </c>
      <c r="F11" s="988" t="str">
        <f t="shared" si="0"/>
        <v>Yes</v>
      </c>
      <c r="H11" s="6">
        <v>43922</v>
      </c>
      <c r="I11" s="10"/>
    </row>
    <row r="12" spans="1:9" x14ac:dyDescent="0.25">
      <c r="B12" s="5"/>
      <c r="C12" s="248"/>
      <c r="D12" s="271"/>
      <c r="E12" s="6"/>
      <c r="F12" s="988"/>
    </row>
    <row r="13" spans="1:9" x14ac:dyDescent="0.25">
      <c r="A13" t="s">
        <v>1129</v>
      </c>
      <c r="B13" s="5">
        <v>0</v>
      </c>
      <c r="C13" s="341">
        <v>0</v>
      </c>
      <c r="D13" s="349">
        <v>0</v>
      </c>
      <c r="E13" s="6">
        <f>IF(F13="Yes",'MD Rates'!#REF!,H13)</f>
        <v>39539</v>
      </c>
      <c r="F13" s="988" t="str">
        <f>IF(C13&lt;&gt;D13,"Yes","No")</f>
        <v>No</v>
      </c>
      <c r="H13" s="6">
        <v>39539</v>
      </c>
    </row>
    <row r="14" spans="1:9" x14ac:dyDescent="0.25">
      <c r="A14" t="s">
        <v>1129</v>
      </c>
      <c r="B14" s="5">
        <v>10</v>
      </c>
      <c r="C14" s="248">
        <v>79957</v>
      </c>
      <c r="D14" s="357">
        <f t="shared" ref="D14:D21" si="1">D4</f>
        <v>82356</v>
      </c>
      <c r="E14" s="6">
        <f>E10</f>
        <v>44287</v>
      </c>
      <c r="F14" s="988" t="str">
        <f t="shared" ref="F14:F21" si="2">IF(C14&lt;&gt;D14,"Yes","No")</f>
        <v>Yes</v>
      </c>
      <c r="H14" s="6">
        <v>43922</v>
      </c>
    </row>
    <row r="15" spans="1:9" x14ac:dyDescent="0.25">
      <c r="A15" t="s">
        <v>1129</v>
      </c>
      <c r="B15" s="5">
        <v>20</v>
      </c>
      <c r="C15" s="248">
        <v>82504</v>
      </c>
      <c r="D15" s="357">
        <f t="shared" si="1"/>
        <v>84979</v>
      </c>
      <c r="E15" s="6">
        <f t="shared" ref="E15:E20" si="3">E14</f>
        <v>44287</v>
      </c>
      <c r="F15" s="988" t="str">
        <f t="shared" si="2"/>
        <v>Yes</v>
      </c>
      <c r="H15" s="6">
        <v>43922</v>
      </c>
    </row>
    <row r="16" spans="1:9" x14ac:dyDescent="0.25">
      <c r="A16" t="s">
        <v>1129</v>
      </c>
      <c r="B16" s="5">
        <v>30</v>
      </c>
      <c r="C16" s="248">
        <v>86763</v>
      </c>
      <c r="D16" s="357">
        <f t="shared" si="1"/>
        <v>89366</v>
      </c>
      <c r="E16" s="6">
        <f t="shared" si="3"/>
        <v>44287</v>
      </c>
      <c r="F16" s="988" t="str">
        <f t="shared" si="2"/>
        <v>Yes</v>
      </c>
      <c r="H16" s="6">
        <v>43922</v>
      </c>
    </row>
    <row r="17" spans="1:8" x14ac:dyDescent="0.25">
      <c r="A17" t="s">
        <v>1129</v>
      </c>
      <c r="B17" s="5">
        <v>40</v>
      </c>
      <c r="C17" s="248">
        <v>91881</v>
      </c>
      <c r="D17" s="357">
        <f t="shared" si="1"/>
        <v>94638</v>
      </c>
      <c r="E17" s="6">
        <f t="shared" si="3"/>
        <v>44287</v>
      </c>
      <c r="F17" s="988" t="str">
        <f t="shared" si="2"/>
        <v>Yes</v>
      </c>
      <c r="H17" s="6">
        <v>43922</v>
      </c>
    </row>
    <row r="18" spans="1:8" x14ac:dyDescent="0.25">
      <c r="A18" t="s">
        <v>1129</v>
      </c>
      <c r="B18" s="9">
        <v>50</v>
      </c>
      <c r="C18" s="248">
        <v>91708</v>
      </c>
      <c r="D18" s="357">
        <f t="shared" si="1"/>
        <v>94459</v>
      </c>
      <c r="E18" s="6">
        <f>E16</f>
        <v>44287</v>
      </c>
      <c r="F18" s="988" t="str">
        <f t="shared" si="2"/>
        <v>Yes</v>
      </c>
      <c r="H18" s="6">
        <v>43922</v>
      </c>
    </row>
    <row r="19" spans="1:8" x14ac:dyDescent="0.25">
      <c r="A19" t="s">
        <v>1129</v>
      </c>
      <c r="B19" s="5">
        <v>60</v>
      </c>
      <c r="C19" s="248">
        <v>97357</v>
      </c>
      <c r="D19" s="357">
        <f t="shared" si="1"/>
        <v>100278</v>
      </c>
      <c r="E19" s="6">
        <f t="shared" si="3"/>
        <v>44287</v>
      </c>
      <c r="F19" s="988" t="str">
        <f t="shared" si="2"/>
        <v>Yes</v>
      </c>
      <c r="H19" s="6">
        <v>43922</v>
      </c>
    </row>
    <row r="20" spans="1:8" x14ac:dyDescent="0.25">
      <c r="A20" t="s">
        <v>1129</v>
      </c>
      <c r="B20" s="5">
        <v>70</v>
      </c>
      <c r="C20" s="248">
        <v>100579</v>
      </c>
      <c r="D20" s="357">
        <f t="shared" si="1"/>
        <v>103596</v>
      </c>
      <c r="E20" s="6">
        <f t="shared" si="3"/>
        <v>44287</v>
      </c>
      <c r="F20" s="988" t="str">
        <f t="shared" si="2"/>
        <v>Yes</v>
      </c>
      <c r="G20" t="s">
        <v>325</v>
      </c>
      <c r="H20" s="6">
        <v>43922</v>
      </c>
    </row>
    <row r="21" spans="1:8" x14ac:dyDescent="0.25">
      <c r="A21" t="s">
        <v>1129</v>
      </c>
      <c r="B21" s="5">
        <v>80</v>
      </c>
      <c r="C21" s="248">
        <v>103806</v>
      </c>
      <c r="D21" s="357">
        <f t="shared" si="1"/>
        <v>106920</v>
      </c>
      <c r="E21" s="6">
        <f>E20</f>
        <v>44287</v>
      </c>
      <c r="F21" s="988" t="str">
        <f t="shared" si="2"/>
        <v>Yes</v>
      </c>
      <c r="H21" s="6">
        <v>43922</v>
      </c>
    </row>
    <row r="22" spans="1:8" x14ac:dyDescent="0.25">
      <c r="A22" s="10"/>
      <c r="B22" s="11"/>
      <c r="C22" s="342"/>
      <c r="D22" s="358"/>
      <c r="E22" s="6"/>
      <c r="F22" s="988"/>
    </row>
    <row r="23" spans="1:8" x14ac:dyDescent="0.25">
      <c r="A23" t="s">
        <v>1130</v>
      </c>
      <c r="B23" s="5">
        <v>0</v>
      </c>
      <c r="C23" s="341">
        <v>0</v>
      </c>
      <c r="D23" s="349">
        <v>0</v>
      </c>
      <c r="E23" s="6">
        <f>IF(F23="Yes",'MD Rates'!#REF!,H23)</f>
        <v>39539</v>
      </c>
      <c r="F23" s="988" t="str">
        <f>IF(C23&lt;&gt;D23,"Yes","No")</f>
        <v>No</v>
      </c>
      <c r="H23" s="6">
        <v>39539</v>
      </c>
    </row>
    <row r="24" spans="1:8" x14ac:dyDescent="0.25">
      <c r="A24" t="s">
        <v>1130</v>
      </c>
      <c r="B24" s="5">
        <v>10</v>
      </c>
      <c r="C24" s="248">
        <v>79957</v>
      </c>
      <c r="D24" s="357">
        <f t="shared" ref="D24:D31" si="4">D14</f>
        <v>82356</v>
      </c>
      <c r="E24" s="6">
        <f>E20</f>
        <v>44287</v>
      </c>
      <c r="F24" s="988" t="str">
        <f t="shared" ref="F24:F31" si="5">IF(C24&lt;&gt;D24,"Yes","No")</f>
        <v>Yes</v>
      </c>
      <c r="H24" s="6">
        <v>43922</v>
      </c>
    </row>
    <row r="25" spans="1:8" x14ac:dyDescent="0.25">
      <c r="A25" t="s">
        <v>1130</v>
      </c>
      <c r="B25" s="5">
        <v>20</v>
      </c>
      <c r="C25" s="248">
        <v>82504</v>
      </c>
      <c r="D25" s="357">
        <f t="shared" si="4"/>
        <v>84979</v>
      </c>
      <c r="E25" s="6">
        <f t="shared" ref="E25:E31" si="6">E24</f>
        <v>44287</v>
      </c>
      <c r="F25" s="988" t="str">
        <f t="shared" si="5"/>
        <v>Yes</v>
      </c>
      <c r="H25" s="6">
        <v>43922</v>
      </c>
    </row>
    <row r="26" spans="1:8" x14ac:dyDescent="0.25">
      <c r="A26" t="s">
        <v>1130</v>
      </c>
      <c r="B26" s="5">
        <v>30</v>
      </c>
      <c r="C26" s="248">
        <v>86763</v>
      </c>
      <c r="D26" s="357">
        <f t="shared" si="4"/>
        <v>89366</v>
      </c>
      <c r="E26" s="6">
        <f t="shared" si="6"/>
        <v>44287</v>
      </c>
      <c r="F26" s="988" t="str">
        <f t="shared" si="5"/>
        <v>Yes</v>
      </c>
      <c r="H26" s="6">
        <v>43922</v>
      </c>
    </row>
    <row r="27" spans="1:8" x14ac:dyDescent="0.25">
      <c r="A27" t="s">
        <v>1130</v>
      </c>
      <c r="B27" s="5">
        <v>40</v>
      </c>
      <c r="C27" s="248">
        <v>91881</v>
      </c>
      <c r="D27" s="357">
        <f t="shared" si="4"/>
        <v>94638</v>
      </c>
      <c r="E27" s="6">
        <f t="shared" si="6"/>
        <v>44287</v>
      </c>
      <c r="F27" s="988" t="str">
        <f t="shared" si="5"/>
        <v>Yes</v>
      </c>
      <c r="H27" s="6">
        <v>43922</v>
      </c>
    </row>
    <row r="28" spans="1:8" x14ac:dyDescent="0.25">
      <c r="A28" t="s">
        <v>1130</v>
      </c>
      <c r="B28" s="9">
        <v>50</v>
      </c>
      <c r="C28" s="248">
        <v>91708</v>
      </c>
      <c r="D28" s="357">
        <f t="shared" si="4"/>
        <v>94459</v>
      </c>
      <c r="E28" s="6">
        <f t="shared" si="6"/>
        <v>44287</v>
      </c>
      <c r="F28" s="988" t="str">
        <f t="shared" si="5"/>
        <v>Yes</v>
      </c>
      <c r="H28" s="6">
        <v>43922</v>
      </c>
    </row>
    <row r="29" spans="1:8" x14ac:dyDescent="0.25">
      <c r="A29" t="s">
        <v>1130</v>
      </c>
      <c r="B29" s="5">
        <v>60</v>
      </c>
      <c r="C29" s="248">
        <v>97357</v>
      </c>
      <c r="D29" s="357">
        <f t="shared" si="4"/>
        <v>100278</v>
      </c>
      <c r="E29" s="6">
        <f t="shared" si="6"/>
        <v>44287</v>
      </c>
      <c r="F29" s="988" t="str">
        <f t="shared" si="5"/>
        <v>Yes</v>
      </c>
      <c r="H29" s="6">
        <v>43922</v>
      </c>
    </row>
    <row r="30" spans="1:8" x14ac:dyDescent="0.25">
      <c r="A30" t="s">
        <v>1130</v>
      </c>
      <c r="B30" s="5">
        <v>70</v>
      </c>
      <c r="C30" s="248">
        <v>100579</v>
      </c>
      <c r="D30" s="357">
        <f t="shared" si="4"/>
        <v>103596</v>
      </c>
      <c r="E30" s="6">
        <f t="shared" si="6"/>
        <v>44287</v>
      </c>
      <c r="F30" s="988" t="str">
        <f t="shared" si="5"/>
        <v>Yes</v>
      </c>
      <c r="H30" s="6">
        <v>43922</v>
      </c>
    </row>
    <row r="31" spans="1:8" x14ac:dyDescent="0.25">
      <c r="A31" t="s">
        <v>1130</v>
      </c>
      <c r="B31" s="5">
        <v>80</v>
      </c>
      <c r="C31" s="248">
        <v>103806</v>
      </c>
      <c r="D31" s="357">
        <f t="shared" si="4"/>
        <v>106920</v>
      </c>
      <c r="E31" s="6">
        <f t="shared" si="6"/>
        <v>44287</v>
      </c>
      <c r="F31" s="988" t="str">
        <f t="shared" si="5"/>
        <v>Yes</v>
      </c>
      <c r="H31" s="6">
        <v>43922</v>
      </c>
    </row>
    <row r="32" spans="1:8" x14ac:dyDescent="0.25">
      <c r="B32" s="5"/>
      <c r="C32" s="342"/>
      <c r="D32" s="358"/>
      <c r="E32" s="6"/>
      <c r="F32" s="988"/>
    </row>
    <row r="33" spans="1:8" x14ac:dyDescent="0.25">
      <c r="A33" t="s">
        <v>1131</v>
      </c>
      <c r="B33" s="5">
        <v>0</v>
      </c>
      <c r="C33" s="341">
        <v>0</v>
      </c>
      <c r="D33" s="349">
        <v>0</v>
      </c>
      <c r="E33" s="6">
        <f>IF(F33="Yes",'MD Rates'!#REF!,H33)</f>
        <v>39539</v>
      </c>
      <c r="F33" s="988" t="str">
        <f>IF(C33&lt;&gt;D33,"Yes","No")</f>
        <v>No</v>
      </c>
      <c r="H33" s="6">
        <v>39539</v>
      </c>
    </row>
    <row r="34" spans="1:8" x14ac:dyDescent="0.25">
      <c r="A34" t="s">
        <v>1131</v>
      </c>
      <c r="B34" s="5">
        <v>10</v>
      </c>
      <c r="C34" s="248">
        <v>79957</v>
      </c>
      <c r="D34" s="357">
        <f t="shared" ref="D34:D41" si="7">D24</f>
        <v>82356</v>
      </c>
      <c r="E34" s="6">
        <f>E30</f>
        <v>44287</v>
      </c>
      <c r="F34" s="988" t="str">
        <f t="shared" ref="F34:F41" si="8">IF(C34&lt;&gt;D34,"Yes","No")</f>
        <v>Yes</v>
      </c>
      <c r="H34" s="6">
        <v>43922</v>
      </c>
    </row>
    <row r="35" spans="1:8" x14ac:dyDescent="0.25">
      <c r="A35" t="s">
        <v>1131</v>
      </c>
      <c r="B35" s="5">
        <v>20</v>
      </c>
      <c r="C35" s="248">
        <v>82504</v>
      </c>
      <c r="D35" s="357">
        <f t="shared" si="7"/>
        <v>84979</v>
      </c>
      <c r="E35" s="6">
        <f t="shared" ref="E35:E41" si="9">E34</f>
        <v>44287</v>
      </c>
      <c r="F35" s="988" t="str">
        <f t="shared" si="8"/>
        <v>Yes</v>
      </c>
      <c r="H35" s="6">
        <v>43922</v>
      </c>
    </row>
    <row r="36" spans="1:8" x14ac:dyDescent="0.25">
      <c r="A36" t="s">
        <v>1131</v>
      </c>
      <c r="B36" s="5">
        <v>30</v>
      </c>
      <c r="C36" s="248">
        <v>86763</v>
      </c>
      <c r="D36" s="357">
        <f t="shared" si="7"/>
        <v>89366</v>
      </c>
      <c r="E36" s="6">
        <f t="shared" si="9"/>
        <v>44287</v>
      </c>
      <c r="F36" s="988" t="str">
        <f t="shared" si="8"/>
        <v>Yes</v>
      </c>
      <c r="H36" s="6">
        <v>43922</v>
      </c>
    </row>
    <row r="37" spans="1:8" x14ac:dyDescent="0.25">
      <c r="A37" t="s">
        <v>1131</v>
      </c>
      <c r="B37" s="5">
        <v>40</v>
      </c>
      <c r="C37" s="248">
        <v>91881</v>
      </c>
      <c r="D37" s="357">
        <f t="shared" si="7"/>
        <v>94638</v>
      </c>
      <c r="E37" s="6">
        <f t="shared" si="9"/>
        <v>44287</v>
      </c>
      <c r="F37" s="988" t="str">
        <f t="shared" si="8"/>
        <v>Yes</v>
      </c>
      <c r="H37" s="6">
        <v>43922</v>
      </c>
    </row>
    <row r="38" spans="1:8" x14ac:dyDescent="0.25">
      <c r="A38" t="s">
        <v>1131</v>
      </c>
      <c r="B38" s="9">
        <v>50</v>
      </c>
      <c r="C38" s="248">
        <v>91708</v>
      </c>
      <c r="D38" s="357">
        <f t="shared" si="7"/>
        <v>94459</v>
      </c>
      <c r="E38" s="6">
        <f t="shared" si="9"/>
        <v>44287</v>
      </c>
      <c r="F38" s="988" t="str">
        <f t="shared" si="8"/>
        <v>Yes</v>
      </c>
      <c r="H38" s="6">
        <v>43922</v>
      </c>
    </row>
    <row r="39" spans="1:8" x14ac:dyDescent="0.25">
      <c r="A39" t="s">
        <v>1131</v>
      </c>
      <c r="B39" s="5">
        <v>60</v>
      </c>
      <c r="C39" s="248">
        <v>97357</v>
      </c>
      <c r="D39" s="357">
        <f t="shared" si="7"/>
        <v>100278</v>
      </c>
      <c r="E39" s="6">
        <f t="shared" si="9"/>
        <v>44287</v>
      </c>
      <c r="F39" s="988" t="str">
        <f t="shared" si="8"/>
        <v>Yes</v>
      </c>
      <c r="H39" s="6">
        <v>43922</v>
      </c>
    </row>
    <row r="40" spans="1:8" x14ac:dyDescent="0.25">
      <c r="A40" t="s">
        <v>1131</v>
      </c>
      <c r="B40" s="5">
        <v>70</v>
      </c>
      <c r="C40" s="248">
        <v>100579</v>
      </c>
      <c r="D40" s="357">
        <f t="shared" si="7"/>
        <v>103596</v>
      </c>
      <c r="E40" s="6">
        <f t="shared" si="9"/>
        <v>44287</v>
      </c>
      <c r="F40" s="988" t="str">
        <f t="shared" si="8"/>
        <v>Yes</v>
      </c>
      <c r="H40" s="6">
        <v>43922</v>
      </c>
    </row>
    <row r="41" spans="1:8" x14ac:dyDescent="0.25">
      <c r="A41" t="s">
        <v>1131</v>
      </c>
      <c r="B41" s="5">
        <v>80</v>
      </c>
      <c r="C41" s="248">
        <v>103806</v>
      </c>
      <c r="D41" s="696">
        <f t="shared" si="7"/>
        <v>106920</v>
      </c>
      <c r="E41" s="6">
        <f t="shared" si="9"/>
        <v>44287</v>
      </c>
      <c r="F41" s="988" t="str">
        <f t="shared" si="8"/>
        <v>Yes</v>
      </c>
      <c r="H41" s="6">
        <v>43922</v>
      </c>
    </row>
  </sheetData>
  <autoFilter ref="A1:H11" xr:uid="{00000000-0009-0000-0000-000005000000}"/>
  <phoneticPr fontId="29" type="noConversion"/>
  <conditionalFormatting sqref="E2:E40">
    <cfRule type="expression" dxfId="17" priority="11" stopIfTrue="1">
      <formula>E2&lt;&gt;H2</formula>
    </cfRule>
  </conditionalFormatting>
  <conditionalFormatting sqref="F2:F40">
    <cfRule type="cellIs" dxfId="16" priority="12" stopIfTrue="1" operator="equal">
      <formula>"Yes"</formula>
    </cfRule>
  </conditionalFormatting>
  <conditionalFormatting sqref="E41">
    <cfRule type="expression" dxfId="15" priority="10" stopIfTrue="1">
      <formula>E41&lt;&gt;H41</formula>
    </cfRule>
  </conditionalFormatting>
  <conditionalFormatting sqref="F41">
    <cfRule type="cellIs" dxfId="14"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T1308"/>
  <sheetViews>
    <sheetView workbookViewId="0">
      <pane xSplit="1" ySplit="1" topLeftCell="B2" activePane="bottomRight" state="frozen"/>
      <selection pane="topRight" activeCell="B1" sqref="B1"/>
      <selection pane="bottomLeft" activeCell="A2" sqref="A2"/>
      <selection pane="bottomRight" activeCell="S2" sqref="S2"/>
    </sheetView>
  </sheetViews>
  <sheetFormatPr defaultRowHeight="12.5" x14ac:dyDescent="0.25"/>
  <cols>
    <col min="1" max="1" width="31.81640625" customWidth="1"/>
    <col min="2" max="2" width="8.54296875" customWidth="1"/>
    <col min="3" max="3" width="10.1796875" style="31" bestFit="1" customWidth="1"/>
    <col min="4" max="4" width="6.26953125" customWidth="1"/>
    <col min="5" max="5" width="6.453125" customWidth="1"/>
    <col min="6" max="6" width="44.1796875" customWidth="1"/>
    <col min="7" max="8" width="4.7265625" customWidth="1"/>
    <col min="9" max="9" width="12.1796875" customWidth="1"/>
    <col min="10" max="10" width="10.81640625" customWidth="1"/>
    <col min="11" max="11" width="11" hidden="1" customWidth="1"/>
    <col min="14" max="14" width="9.1796875" customWidth="1"/>
    <col min="15" max="15" width="10.1796875" style="6" customWidth="1"/>
    <col min="16" max="16" width="10.1796875" customWidth="1"/>
    <col min="17" max="17" width="9.1796875" customWidth="1"/>
    <col min="18" max="18" width="10.7265625" style="6" customWidth="1"/>
    <col min="19" max="20" width="9.1796875" style="10" customWidth="1"/>
  </cols>
  <sheetData>
    <row r="1" spans="1:20" ht="42.75" customHeight="1" thickBot="1" x14ac:dyDescent="0.35">
      <c r="A1" s="343" t="s">
        <v>949</v>
      </c>
      <c r="B1" s="343"/>
      <c r="C1" s="343" t="s">
        <v>950</v>
      </c>
      <c r="D1" s="343" t="s">
        <v>326</v>
      </c>
      <c r="E1" s="343" t="s">
        <v>951</v>
      </c>
      <c r="F1" s="344" t="s">
        <v>952</v>
      </c>
      <c r="G1" s="345" t="s">
        <v>931</v>
      </c>
      <c r="H1" s="345" t="s">
        <v>1121</v>
      </c>
      <c r="I1" s="346" t="s">
        <v>954</v>
      </c>
      <c r="J1" s="346" t="s">
        <v>955</v>
      </c>
      <c r="K1" s="346" t="s">
        <v>956</v>
      </c>
      <c r="L1" s="346" t="s">
        <v>957</v>
      </c>
      <c r="M1" s="346" t="s">
        <v>958</v>
      </c>
      <c r="N1" s="346" t="s">
        <v>959</v>
      </c>
      <c r="O1" s="710" t="s">
        <v>960</v>
      </c>
      <c r="P1" s="347" t="s">
        <v>948</v>
      </c>
      <c r="Q1" s="348" t="s">
        <v>961</v>
      </c>
      <c r="R1" s="707" t="s">
        <v>605</v>
      </c>
      <c r="S1" s="989"/>
      <c r="T1" s="667"/>
    </row>
    <row r="2" spans="1:20" ht="13" thickTop="1" x14ac:dyDescent="0.25">
      <c r="A2" s="107" t="s">
        <v>962</v>
      </c>
      <c r="B2" s="113" t="s">
        <v>1120</v>
      </c>
      <c r="C2" s="244" t="s">
        <v>963</v>
      </c>
      <c r="D2" s="10"/>
      <c r="E2" s="10"/>
      <c r="F2" s="107" t="s">
        <v>964</v>
      </c>
      <c r="G2" s="10"/>
      <c r="H2" s="10"/>
      <c r="I2" s="108">
        <v>141.66</v>
      </c>
      <c r="J2" s="109"/>
      <c r="K2" s="109"/>
      <c r="L2" s="280">
        <f>'MD Rates'!H295</f>
        <v>145.91</v>
      </c>
      <c r="M2" s="10"/>
      <c r="N2" s="10"/>
      <c r="O2" s="51">
        <f>IF(P2="Yes",'MD Rates'!$B$1,R2)</f>
        <v>44287</v>
      </c>
      <c r="P2" s="5" t="str">
        <f t="shared" ref="P2:P9" si="0">IF(I2&lt;&gt;L2,"Yes","No")</f>
        <v>Yes</v>
      </c>
      <c r="Q2" s="10"/>
      <c r="R2" s="6">
        <v>43922</v>
      </c>
      <c r="T2" s="100" t="s">
        <v>325</v>
      </c>
    </row>
    <row r="3" spans="1:20" x14ac:dyDescent="0.25">
      <c r="A3" s="107" t="s">
        <v>962</v>
      </c>
      <c r="B3" s="113" t="s">
        <v>1120</v>
      </c>
      <c r="C3" s="244" t="s">
        <v>963</v>
      </c>
      <c r="D3" s="10"/>
      <c r="E3" s="10"/>
      <c r="F3" s="107" t="s">
        <v>965</v>
      </c>
      <c r="G3" s="10"/>
      <c r="H3" s="10"/>
      <c r="I3" s="108">
        <v>70.84</v>
      </c>
      <c r="J3" s="109"/>
      <c r="K3" s="109"/>
      <c r="L3" s="280">
        <f>'MD Rates'!H296</f>
        <v>72.97</v>
      </c>
      <c r="M3" s="10"/>
      <c r="N3" s="10"/>
      <c r="O3" s="51">
        <f>IF(P3="Yes",'MD Rates'!$B$1,R3)</f>
        <v>44287</v>
      </c>
      <c r="P3" s="5" t="str">
        <f t="shared" si="0"/>
        <v>Yes</v>
      </c>
      <c r="Q3" s="10"/>
      <c r="R3" s="6">
        <v>43922</v>
      </c>
      <c r="T3" s="100" t="s">
        <v>325</v>
      </c>
    </row>
    <row r="4" spans="1:20" x14ac:dyDescent="0.25">
      <c r="A4" s="107" t="s">
        <v>962</v>
      </c>
      <c r="B4" s="113" t="s">
        <v>1120</v>
      </c>
      <c r="C4" s="245" t="s">
        <v>966</v>
      </c>
      <c r="D4" s="10"/>
      <c r="E4" s="10"/>
      <c r="F4" s="52" t="s">
        <v>964</v>
      </c>
      <c r="G4" s="10"/>
      <c r="H4" s="10"/>
      <c r="I4" s="108">
        <v>141.66</v>
      </c>
      <c r="J4" s="109"/>
      <c r="K4" s="109"/>
      <c r="L4" s="280">
        <f t="shared" ref="L4:L9" si="1">L2</f>
        <v>145.91</v>
      </c>
      <c r="M4" s="10"/>
      <c r="N4" s="10"/>
      <c r="O4" s="51">
        <f>IF(P4="Yes",'MD Rates'!$B$1,R4)</f>
        <v>44287</v>
      </c>
      <c r="P4" s="5" t="str">
        <f t="shared" si="0"/>
        <v>Yes</v>
      </c>
      <c r="Q4" s="10"/>
      <c r="R4" s="6">
        <v>43922</v>
      </c>
      <c r="T4" s="100"/>
    </row>
    <row r="5" spans="1:20" x14ac:dyDescent="0.25">
      <c r="A5" s="107" t="s">
        <v>962</v>
      </c>
      <c r="B5" s="113" t="s">
        <v>1120</v>
      </c>
      <c r="C5" s="245" t="s">
        <v>966</v>
      </c>
      <c r="D5" s="10"/>
      <c r="E5" s="10"/>
      <c r="F5" s="52" t="s">
        <v>965</v>
      </c>
      <c r="G5" s="10"/>
      <c r="H5" s="10"/>
      <c r="I5" s="108">
        <v>70.84</v>
      </c>
      <c r="J5" s="109"/>
      <c r="K5" s="109"/>
      <c r="L5" s="280">
        <f t="shared" si="1"/>
        <v>72.97</v>
      </c>
      <c r="M5" s="10"/>
      <c r="N5" s="10"/>
      <c r="O5" s="51">
        <f>IF(P5="Yes",'MD Rates'!$B$1,R5)</f>
        <v>44287</v>
      </c>
      <c r="P5" s="5" t="str">
        <f t="shared" si="0"/>
        <v>Yes</v>
      </c>
      <c r="Q5" s="10"/>
      <c r="R5" s="6">
        <v>43922</v>
      </c>
      <c r="T5" s="100" t="s">
        <v>325</v>
      </c>
    </row>
    <row r="6" spans="1:20" x14ac:dyDescent="0.25">
      <c r="A6" s="107" t="s">
        <v>962</v>
      </c>
      <c r="B6" s="113" t="s">
        <v>1120</v>
      </c>
      <c r="C6" s="244" t="s">
        <v>967</v>
      </c>
      <c r="D6" s="10"/>
      <c r="E6" s="10"/>
      <c r="F6" s="107" t="s">
        <v>964</v>
      </c>
      <c r="G6" s="10"/>
      <c r="H6" s="10"/>
      <c r="I6" s="108">
        <v>141.66</v>
      </c>
      <c r="J6" s="109"/>
      <c r="K6" s="109"/>
      <c r="L6" s="280">
        <f t="shared" si="1"/>
        <v>145.91</v>
      </c>
      <c r="M6" s="10"/>
      <c r="N6" s="10"/>
      <c r="O6" s="51">
        <f>IF(P6="Yes",'MD Rates'!$B$1,R6)</f>
        <v>44287</v>
      </c>
      <c r="P6" s="5" t="str">
        <f t="shared" si="0"/>
        <v>Yes</v>
      </c>
      <c r="Q6" s="10"/>
      <c r="R6" s="6">
        <v>43922</v>
      </c>
      <c r="T6" s="100" t="s">
        <v>325</v>
      </c>
    </row>
    <row r="7" spans="1:20" x14ac:dyDescent="0.25">
      <c r="A7" s="107" t="s">
        <v>962</v>
      </c>
      <c r="B7" s="113" t="s">
        <v>1120</v>
      </c>
      <c r="C7" s="244" t="s">
        <v>967</v>
      </c>
      <c r="D7" s="10"/>
      <c r="E7" s="10"/>
      <c r="F7" s="107" t="s">
        <v>965</v>
      </c>
      <c r="G7" s="10"/>
      <c r="H7" s="10"/>
      <c r="I7" s="108">
        <v>70.84</v>
      </c>
      <c r="J7" s="109"/>
      <c r="K7" s="109"/>
      <c r="L7" s="280">
        <f t="shared" si="1"/>
        <v>72.97</v>
      </c>
      <c r="M7" s="10"/>
      <c r="N7" s="10"/>
      <c r="O7" s="51">
        <f>IF(P7="Yes",'MD Rates'!$B$1,R7)</f>
        <v>44287</v>
      </c>
      <c r="P7" s="5" t="str">
        <f t="shared" si="0"/>
        <v>Yes</v>
      </c>
      <c r="Q7" s="10"/>
      <c r="R7" s="6">
        <v>43922</v>
      </c>
      <c r="T7" s="100" t="s">
        <v>325</v>
      </c>
    </row>
    <row r="8" spans="1:20" x14ac:dyDescent="0.25">
      <c r="A8" s="110" t="s">
        <v>962</v>
      </c>
      <c r="B8" s="113" t="s">
        <v>1120</v>
      </c>
      <c r="C8" s="114" t="s">
        <v>969</v>
      </c>
      <c r="F8" s="107" t="s">
        <v>964</v>
      </c>
      <c r="G8" s="10"/>
      <c r="H8" s="10"/>
      <c r="I8" s="108">
        <v>141.66</v>
      </c>
      <c r="J8" s="109"/>
      <c r="K8" s="109"/>
      <c r="L8" s="280">
        <f t="shared" si="1"/>
        <v>145.91</v>
      </c>
      <c r="M8" s="10"/>
      <c r="N8" s="10"/>
      <c r="O8" s="51">
        <f>O7</f>
        <v>44287</v>
      </c>
      <c r="P8" s="5" t="str">
        <f t="shared" si="0"/>
        <v>Yes</v>
      </c>
      <c r="Q8" s="10"/>
      <c r="R8" s="6">
        <v>43922</v>
      </c>
      <c r="T8" s="100" t="s">
        <v>325</v>
      </c>
    </row>
    <row r="9" spans="1:20" x14ac:dyDescent="0.25">
      <c r="A9" s="110" t="s">
        <v>962</v>
      </c>
      <c r="B9" s="113" t="s">
        <v>1120</v>
      </c>
      <c r="C9" s="114" t="s">
        <v>969</v>
      </c>
      <c r="F9" s="107" t="s">
        <v>965</v>
      </c>
      <c r="G9" s="10"/>
      <c r="H9" s="10"/>
      <c r="I9" s="108">
        <v>70.84</v>
      </c>
      <c r="J9" s="109"/>
      <c r="K9" s="109"/>
      <c r="L9" s="280">
        <f t="shared" si="1"/>
        <v>72.97</v>
      </c>
      <c r="M9" s="10"/>
      <c r="N9" s="10"/>
      <c r="O9" s="51">
        <f>O8</f>
        <v>44287</v>
      </c>
      <c r="P9" s="5" t="str">
        <f t="shared" si="0"/>
        <v>Yes</v>
      </c>
      <c r="Q9" s="10"/>
      <c r="R9" s="6">
        <v>43922</v>
      </c>
      <c r="T9" s="100" t="s">
        <v>325</v>
      </c>
    </row>
    <row r="10" spans="1:20" ht="14.5" hidden="1" x14ac:dyDescent="0.35">
      <c r="A10" s="603" t="s">
        <v>1113</v>
      </c>
      <c r="B10" s="113" t="s">
        <v>1120</v>
      </c>
      <c r="C10" s="614" t="s">
        <v>967</v>
      </c>
      <c r="D10" s="603" t="s">
        <v>104</v>
      </c>
      <c r="E10" s="24"/>
      <c r="F10" s="603" t="s">
        <v>530</v>
      </c>
      <c r="G10" s="24"/>
      <c r="H10" s="24"/>
      <c r="I10" s="603">
        <v>36924</v>
      </c>
      <c r="J10" s="603">
        <v>26672</v>
      </c>
      <c r="K10" s="24"/>
      <c r="L10" s="624">
        <f>'MD Rates'!D75</f>
        <v>36924</v>
      </c>
      <c r="M10" s="685">
        <f>'MD Rates'!I347</f>
        <v>26672</v>
      </c>
      <c r="N10" s="8"/>
      <c r="O10" s="51">
        <f>IF(P10="Yes",'MD Rates'!$B$1,R10)</f>
        <v>43191</v>
      </c>
      <c r="P10" s="5" t="str">
        <f t="shared" ref="P10:P98" si="2">IF(I10&lt;&gt;L10,"Yes","No")</f>
        <v>No</v>
      </c>
      <c r="R10" s="6">
        <v>43191</v>
      </c>
      <c r="T10" s="100" t="s">
        <v>325</v>
      </c>
    </row>
    <row r="11" spans="1:20" ht="14.5" hidden="1" x14ac:dyDescent="0.35">
      <c r="A11" s="603" t="s">
        <v>1113</v>
      </c>
      <c r="B11" s="113" t="s">
        <v>1120</v>
      </c>
      <c r="C11" s="614" t="s">
        <v>967</v>
      </c>
      <c r="D11" s="603" t="s">
        <v>104</v>
      </c>
      <c r="E11" s="24"/>
      <c r="F11" s="603" t="s">
        <v>531</v>
      </c>
      <c r="G11" s="24"/>
      <c r="H11" s="24"/>
      <c r="I11" s="603">
        <v>36924</v>
      </c>
      <c r="J11" s="603">
        <v>26672</v>
      </c>
      <c r="K11" s="24"/>
      <c r="L11" s="624">
        <f>L10</f>
        <v>36924</v>
      </c>
      <c r="M11" s="624">
        <f>M10</f>
        <v>26672</v>
      </c>
      <c r="N11" s="8"/>
      <c r="O11" s="51">
        <f>IF(P11="Yes",'MD Rates'!$B$1,R11)</f>
        <v>43191</v>
      </c>
      <c r="P11" s="5" t="str">
        <f t="shared" si="2"/>
        <v>No</v>
      </c>
      <c r="R11" s="6">
        <v>43191</v>
      </c>
      <c r="T11" s="100" t="s">
        <v>325</v>
      </c>
    </row>
    <row r="12" spans="1:20" ht="14.5" hidden="1" x14ac:dyDescent="0.35">
      <c r="A12" s="603" t="s">
        <v>1113</v>
      </c>
      <c r="B12" s="113" t="s">
        <v>1120</v>
      </c>
      <c r="C12" s="614" t="s">
        <v>967</v>
      </c>
      <c r="D12" s="603" t="s">
        <v>114</v>
      </c>
      <c r="E12" s="24"/>
      <c r="F12" s="603" t="s">
        <v>530</v>
      </c>
      <c r="G12" s="24"/>
      <c r="H12" s="24"/>
      <c r="I12" s="603">
        <v>36924</v>
      </c>
      <c r="J12" s="603">
        <v>26672</v>
      </c>
      <c r="K12" s="24"/>
      <c r="L12" s="624">
        <f t="shared" ref="L12:M35" si="3">L11</f>
        <v>36924</v>
      </c>
      <c r="M12" s="624">
        <f t="shared" si="3"/>
        <v>26672</v>
      </c>
      <c r="N12" s="8"/>
      <c r="O12" s="51">
        <f>IF(P12="Yes",'MD Rates'!$B$1,R12)</f>
        <v>43191</v>
      </c>
      <c r="P12" s="5" t="str">
        <f t="shared" si="2"/>
        <v>No</v>
      </c>
      <c r="R12" s="6">
        <v>43191</v>
      </c>
      <c r="T12" s="100" t="s">
        <v>325</v>
      </c>
    </row>
    <row r="13" spans="1:20" ht="14.5" hidden="1" x14ac:dyDescent="0.35">
      <c r="A13" s="603" t="s">
        <v>1113</v>
      </c>
      <c r="B13" s="113" t="s">
        <v>1120</v>
      </c>
      <c r="C13" s="614" t="s">
        <v>967</v>
      </c>
      <c r="D13" s="603" t="s">
        <v>114</v>
      </c>
      <c r="E13" s="24"/>
      <c r="F13" s="603" t="s">
        <v>531</v>
      </c>
      <c r="G13" s="24"/>
      <c r="H13" s="24"/>
      <c r="I13" s="603">
        <v>36924</v>
      </c>
      <c r="J13" s="603">
        <v>26672</v>
      </c>
      <c r="K13" s="24"/>
      <c r="L13" s="624">
        <f t="shared" si="3"/>
        <v>36924</v>
      </c>
      <c r="M13" s="624">
        <f t="shared" si="3"/>
        <v>26672</v>
      </c>
      <c r="N13" s="8"/>
      <c r="O13" s="51">
        <f>IF(P13="Yes",'MD Rates'!$B$1,R13)</f>
        <v>43191</v>
      </c>
      <c r="P13" s="5" t="str">
        <f t="shared" si="2"/>
        <v>No</v>
      </c>
      <c r="R13" s="6">
        <v>43191</v>
      </c>
      <c r="T13" s="100" t="s">
        <v>325</v>
      </c>
    </row>
    <row r="14" spans="1:20" ht="14.5" hidden="1" x14ac:dyDescent="0.35">
      <c r="A14" s="603" t="s">
        <v>1113</v>
      </c>
      <c r="B14" s="113" t="s">
        <v>1120</v>
      </c>
      <c r="C14" s="614" t="s">
        <v>967</v>
      </c>
      <c r="D14" s="603" t="s">
        <v>103</v>
      </c>
      <c r="E14" s="24"/>
      <c r="F14" s="603" t="s">
        <v>530</v>
      </c>
      <c r="G14" s="24"/>
      <c r="H14" s="24"/>
      <c r="I14" s="603">
        <v>36924</v>
      </c>
      <c r="J14" s="603">
        <v>26672</v>
      </c>
      <c r="K14" s="24"/>
      <c r="L14" s="624">
        <f t="shared" si="3"/>
        <v>36924</v>
      </c>
      <c r="M14" s="624">
        <f t="shared" si="3"/>
        <v>26672</v>
      </c>
      <c r="N14" s="8"/>
      <c r="O14" s="51">
        <f>IF(P14="Yes",'MD Rates'!$B$1,R14)</f>
        <v>43191</v>
      </c>
      <c r="P14" s="5" t="str">
        <f t="shared" si="2"/>
        <v>No</v>
      </c>
      <c r="R14" s="6">
        <v>43191</v>
      </c>
      <c r="T14" s="100" t="s">
        <v>325</v>
      </c>
    </row>
    <row r="15" spans="1:20" ht="14.5" hidden="1" x14ac:dyDescent="0.35">
      <c r="A15" s="603" t="s">
        <v>1113</v>
      </c>
      <c r="B15" s="113" t="s">
        <v>1120</v>
      </c>
      <c r="C15" s="614" t="s">
        <v>967</v>
      </c>
      <c r="D15" s="603" t="s">
        <v>103</v>
      </c>
      <c r="E15" s="24"/>
      <c r="F15" s="603" t="s">
        <v>531</v>
      </c>
      <c r="G15" s="24"/>
      <c r="H15" s="24"/>
      <c r="I15" s="603">
        <v>36924</v>
      </c>
      <c r="J15" s="603">
        <v>26672</v>
      </c>
      <c r="K15" s="24"/>
      <c r="L15" s="624">
        <f t="shared" si="3"/>
        <v>36924</v>
      </c>
      <c r="M15" s="624">
        <f t="shared" si="3"/>
        <v>26672</v>
      </c>
      <c r="N15" s="8"/>
      <c r="O15" s="51">
        <f>IF(P15="Yes",'MD Rates'!$B$1,R15)</f>
        <v>43191</v>
      </c>
      <c r="P15" s="5" t="str">
        <f t="shared" si="2"/>
        <v>No</v>
      </c>
      <c r="R15" s="6">
        <v>43191</v>
      </c>
      <c r="T15" s="100" t="s">
        <v>325</v>
      </c>
    </row>
    <row r="16" spans="1:20" ht="14.5" hidden="1" x14ac:dyDescent="0.35">
      <c r="A16" s="603" t="s">
        <v>1113</v>
      </c>
      <c r="B16" s="113" t="s">
        <v>1120</v>
      </c>
      <c r="C16" s="614" t="s">
        <v>967</v>
      </c>
      <c r="D16" s="603" t="s">
        <v>115</v>
      </c>
      <c r="E16" s="24"/>
      <c r="F16" s="603" t="s">
        <v>530</v>
      </c>
      <c r="G16" s="24"/>
      <c r="H16" s="24"/>
      <c r="I16" s="603">
        <v>36924</v>
      </c>
      <c r="J16" s="603">
        <v>26672</v>
      </c>
      <c r="K16" s="24"/>
      <c r="L16" s="624">
        <f t="shared" si="3"/>
        <v>36924</v>
      </c>
      <c r="M16" s="624">
        <f t="shared" si="3"/>
        <v>26672</v>
      </c>
      <c r="N16" s="8"/>
      <c r="O16" s="51">
        <f>IF(P16="Yes",'MD Rates'!$B$1,R16)</f>
        <v>43191</v>
      </c>
      <c r="P16" s="5" t="str">
        <f t="shared" si="2"/>
        <v>No</v>
      </c>
      <c r="R16" s="6">
        <v>43191</v>
      </c>
      <c r="T16" s="100" t="s">
        <v>325</v>
      </c>
    </row>
    <row r="17" spans="1:20" ht="14.5" hidden="1" x14ac:dyDescent="0.35">
      <c r="A17" s="603" t="s">
        <v>1113</v>
      </c>
      <c r="B17" s="113" t="s">
        <v>1120</v>
      </c>
      <c r="C17" s="614" t="s">
        <v>967</v>
      </c>
      <c r="D17" s="603" t="s">
        <v>115</v>
      </c>
      <c r="E17" s="24"/>
      <c r="F17" s="603" t="s">
        <v>531</v>
      </c>
      <c r="G17" s="24"/>
      <c r="H17" s="24"/>
      <c r="I17" s="603">
        <v>36924</v>
      </c>
      <c r="J17" s="603">
        <v>26672</v>
      </c>
      <c r="K17" s="24"/>
      <c r="L17" s="624">
        <f t="shared" si="3"/>
        <v>36924</v>
      </c>
      <c r="M17" s="624">
        <f t="shared" si="3"/>
        <v>26672</v>
      </c>
      <c r="N17" s="8"/>
      <c r="O17" s="51">
        <f>IF(P17="Yes",'MD Rates'!$B$1,R17)</f>
        <v>43191</v>
      </c>
      <c r="P17" s="5" t="str">
        <f t="shared" si="2"/>
        <v>No</v>
      </c>
      <c r="R17" s="6">
        <v>43191</v>
      </c>
      <c r="T17" s="100" t="s">
        <v>325</v>
      </c>
    </row>
    <row r="18" spans="1:20" ht="14.5" hidden="1" x14ac:dyDescent="0.35">
      <c r="A18" s="882" t="s">
        <v>1113</v>
      </c>
      <c r="B18" s="113" t="s">
        <v>1120</v>
      </c>
      <c r="C18" s="614" t="s">
        <v>967</v>
      </c>
      <c r="D18" s="603" t="s">
        <v>1388</v>
      </c>
      <c r="E18" s="24"/>
      <c r="F18" s="603" t="s">
        <v>530</v>
      </c>
      <c r="G18" s="24"/>
      <c r="H18" s="24"/>
      <c r="I18" s="603">
        <v>36924</v>
      </c>
      <c r="J18" s="603">
        <v>26672</v>
      </c>
      <c r="K18" s="24"/>
      <c r="L18" s="624">
        <f t="shared" ref="L18:M18" si="4">L17</f>
        <v>36924</v>
      </c>
      <c r="M18" s="624">
        <f t="shared" si="4"/>
        <v>26672</v>
      </c>
      <c r="N18" s="8"/>
      <c r="O18" s="51">
        <f>IF(P18="Yes",'MD Rates'!$B$1,R18)</f>
        <v>44287</v>
      </c>
      <c r="P18" s="1027" t="str">
        <f t="shared" si="2"/>
        <v>No</v>
      </c>
      <c r="R18" s="6">
        <v>44287</v>
      </c>
      <c r="T18" s="100"/>
    </row>
    <row r="19" spans="1:20" ht="14.5" hidden="1" x14ac:dyDescent="0.35">
      <c r="A19" s="882" t="s">
        <v>1113</v>
      </c>
      <c r="B19" s="113" t="s">
        <v>1120</v>
      </c>
      <c r="C19" s="614" t="s">
        <v>967</v>
      </c>
      <c r="D19" s="603" t="s">
        <v>1388</v>
      </c>
      <c r="E19" s="24"/>
      <c r="F19" s="603" t="s">
        <v>531</v>
      </c>
      <c r="G19" s="24"/>
      <c r="H19" s="24"/>
      <c r="I19" s="603">
        <v>36924</v>
      </c>
      <c r="J19" s="603">
        <v>26672</v>
      </c>
      <c r="K19" s="24"/>
      <c r="L19" s="624">
        <f t="shared" ref="L19:M19" si="5">L18</f>
        <v>36924</v>
      </c>
      <c r="M19" s="624">
        <f t="shared" si="5"/>
        <v>26672</v>
      </c>
      <c r="N19" s="8"/>
      <c r="O19" s="51">
        <f>IF(P19="Yes",'MD Rates'!$B$1,R19)</f>
        <v>44287</v>
      </c>
      <c r="P19" s="1027" t="str">
        <f t="shared" si="2"/>
        <v>No</v>
      </c>
      <c r="R19" s="6">
        <v>44287</v>
      </c>
      <c r="T19" s="100"/>
    </row>
    <row r="20" spans="1:20" ht="14.5" hidden="1" x14ac:dyDescent="0.35">
      <c r="A20" s="882" t="s">
        <v>1113</v>
      </c>
      <c r="B20" s="113" t="s">
        <v>1120</v>
      </c>
      <c r="C20" s="614" t="s">
        <v>967</v>
      </c>
      <c r="D20" s="603" t="s">
        <v>1389</v>
      </c>
      <c r="E20" s="24"/>
      <c r="F20" s="603" t="s">
        <v>530</v>
      </c>
      <c r="G20" s="24"/>
      <c r="H20" s="24"/>
      <c r="I20" s="603">
        <v>36924</v>
      </c>
      <c r="J20" s="603">
        <v>26672</v>
      </c>
      <c r="K20" s="24"/>
      <c r="L20" s="624">
        <f t="shared" ref="L20:M20" si="6">L19</f>
        <v>36924</v>
      </c>
      <c r="M20" s="624">
        <f t="shared" si="6"/>
        <v>26672</v>
      </c>
      <c r="N20" s="8"/>
      <c r="O20" s="51">
        <f>IF(P20="Yes",'MD Rates'!$B$1,R20)</f>
        <v>44287</v>
      </c>
      <c r="P20" s="1027" t="str">
        <f t="shared" si="2"/>
        <v>No</v>
      </c>
      <c r="R20" s="6">
        <v>44287</v>
      </c>
      <c r="T20" s="100"/>
    </row>
    <row r="21" spans="1:20" ht="14.5" hidden="1" x14ac:dyDescent="0.35">
      <c r="A21" s="882" t="s">
        <v>1113</v>
      </c>
      <c r="B21" s="113" t="s">
        <v>1120</v>
      </c>
      <c r="C21" s="614" t="s">
        <v>967</v>
      </c>
      <c r="D21" s="603" t="s">
        <v>1389</v>
      </c>
      <c r="E21" s="24"/>
      <c r="F21" s="603" t="s">
        <v>531</v>
      </c>
      <c r="G21" s="24"/>
      <c r="H21" s="24"/>
      <c r="I21" s="603">
        <v>36924</v>
      </c>
      <c r="J21" s="603">
        <v>26672</v>
      </c>
      <c r="K21" s="24"/>
      <c r="L21" s="624">
        <f t="shared" ref="L21:M22" si="7">L20</f>
        <v>36924</v>
      </c>
      <c r="M21" s="624">
        <f t="shared" si="7"/>
        <v>26672</v>
      </c>
      <c r="N21" s="8"/>
      <c r="O21" s="51">
        <f>IF(P21="Yes",'MD Rates'!$B$1,R21)</f>
        <v>44287</v>
      </c>
      <c r="P21" s="1027" t="str">
        <f t="shared" si="2"/>
        <v>No</v>
      </c>
      <c r="R21" s="6">
        <v>44287</v>
      </c>
      <c r="T21" s="100"/>
    </row>
    <row r="22" spans="1:20" ht="14.5" hidden="1" x14ac:dyDescent="0.35">
      <c r="A22" s="603" t="s">
        <v>1114</v>
      </c>
      <c r="B22" s="113" t="s">
        <v>1120</v>
      </c>
      <c r="C22" s="614" t="s">
        <v>967</v>
      </c>
      <c r="D22" s="603" t="s">
        <v>104</v>
      </c>
      <c r="E22" s="24"/>
      <c r="F22" s="603" t="s">
        <v>530</v>
      </c>
      <c r="G22" s="24"/>
      <c r="H22" s="24"/>
      <c r="I22" s="603">
        <v>36924</v>
      </c>
      <c r="J22" s="603">
        <v>26672</v>
      </c>
      <c r="K22" s="24"/>
      <c r="L22" s="624">
        <f t="shared" si="7"/>
        <v>36924</v>
      </c>
      <c r="M22" s="624">
        <f t="shared" si="7"/>
        <v>26672</v>
      </c>
      <c r="N22" s="8"/>
      <c r="O22" s="51">
        <f>IF(P22="Yes",'MD Rates'!$B$1,R22)</f>
        <v>43191</v>
      </c>
      <c r="P22" s="5" t="str">
        <f t="shared" si="2"/>
        <v>No</v>
      </c>
      <c r="R22" s="6">
        <v>43191</v>
      </c>
      <c r="T22" s="100" t="s">
        <v>325</v>
      </c>
    </row>
    <row r="23" spans="1:20" ht="14.5" hidden="1" x14ac:dyDescent="0.35">
      <c r="A23" s="603" t="s">
        <v>1114</v>
      </c>
      <c r="B23" s="113" t="s">
        <v>1120</v>
      </c>
      <c r="C23" s="614" t="s">
        <v>967</v>
      </c>
      <c r="D23" s="603" t="s">
        <v>104</v>
      </c>
      <c r="E23" s="24"/>
      <c r="F23" s="603" t="s">
        <v>531</v>
      </c>
      <c r="G23" s="24"/>
      <c r="H23" s="24"/>
      <c r="I23" s="603">
        <v>36924</v>
      </c>
      <c r="J23" s="603">
        <v>26672</v>
      </c>
      <c r="K23" s="24"/>
      <c r="L23" s="624">
        <f t="shared" si="3"/>
        <v>36924</v>
      </c>
      <c r="M23" s="624">
        <f t="shared" si="3"/>
        <v>26672</v>
      </c>
      <c r="N23" s="8"/>
      <c r="O23" s="51">
        <f>IF(P23="Yes",'MD Rates'!$B$1,R23)</f>
        <v>43191</v>
      </c>
      <c r="P23" s="5" t="str">
        <f t="shared" si="2"/>
        <v>No</v>
      </c>
      <c r="R23" s="6">
        <v>43191</v>
      </c>
      <c r="T23" s="100" t="s">
        <v>325</v>
      </c>
    </row>
    <row r="24" spans="1:20" ht="14.5" hidden="1" x14ac:dyDescent="0.35">
      <c r="A24" s="603" t="s">
        <v>1114</v>
      </c>
      <c r="B24" s="113" t="s">
        <v>1120</v>
      </c>
      <c r="C24" s="614" t="s">
        <v>967</v>
      </c>
      <c r="D24" s="603" t="s">
        <v>114</v>
      </c>
      <c r="E24" s="24"/>
      <c r="F24" s="603" t="s">
        <v>530</v>
      </c>
      <c r="G24" s="24"/>
      <c r="H24" s="24"/>
      <c r="I24" s="603">
        <v>36924</v>
      </c>
      <c r="J24" s="603">
        <v>26672</v>
      </c>
      <c r="K24" s="24"/>
      <c r="L24" s="624">
        <f t="shared" si="3"/>
        <v>36924</v>
      </c>
      <c r="M24" s="624">
        <f t="shared" si="3"/>
        <v>26672</v>
      </c>
      <c r="N24" s="8"/>
      <c r="O24" s="51">
        <f>IF(P24="Yes",'MD Rates'!$B$1,R24)</f>
        <v>43191</v>
      </c>
      <c r="P24" s="5" t="str">
        <f t="shared" si="2"/>
        <v>No</v>
      </c>
      <c r="R24" s="6">
        <v>43191</v>
      </c>
      <c r="T24" s="100" t="s">
        <v>325</v>
      </c>
    </row>
    <row r="25" spans="1:20" ht="14.5" hidden="1" x14ac:dyDescent="0.35">
      <c r="A25" s="603" t="s">
        <v>1114</v>
      </c>
      <c r="B25" s="113" t="s">
        <v>1120</v>
      </c>
      <c r="C25" s="614" t="s">
        <v>967</v>
      </c>
      <c r="D25" s="603" t="s">
        <v>114</v>
      </c>
      <c r="E25" s="24"/>
      <c r="F25" s="603" t="s">
        <v>531</v>
      </c>
      <c r="G25" s="24"/>
      <c r="H25" s="24"/>
      <c r="I25" s="603">
        <v>36924</v>
      </c>
      <c r="J25" s="603">
        <v>26672</v>
      </c>
      <c r="K25" s="24"/>
      <c r="L25" s="624">
        <f t="shared" si="3"/>
        <v>36924</v>
      </c>
      <c r="M25" s="624">
        <f t="shared" si="3"/>
        <v>26672</v>
      </c>
      <c r="N25" s="8"/>
      <c r="O25" s="51">
        <f>IF(P25="Yes",'MD Rates'!$B$1,R25)</f>
        <v>43191</v>
      </c>
      <c r="P25" s="5" t="str">
        <f t="shared" si="2"/>
        <v>No</v>
      </c>
      <c r="R25" s="6">
        <v>43191</v>
      </c>
      <c r="T25" s="100" t="s">
        <v>325</v>
      </c>
    </row>
    <row r="26" spans="1:20" ht="14.5" hidden="1" x14ac:dyDescent="0.35">
      <c r="A26" s="603" t="s">
        <v>1114</v>
      </c>
      <c r="B26" s="113" t="s">
        <v>1120</v>
      </c>
      <c r="C26" s="614" t="s">
        <v>967</v>
      </c>
      <c r="D26" s="603" t="s">
        <v>103</v>
      </c>
      <c r="E26" s="24"/>
      <c r="F26" s="603" t="s">
        <v>530</v>
      </c>
      <c r="G26" s="24"/>
      <c r="H26" s="24"/>
      <c r="I26" s="603">
        <v>36924</v>
      </c>
      <c r="J26" s="603">
        <v>26672</v>
      </c>
      <c r="K26" s="24"/>
      <c r="L26" s="624">
        <f t="shared" si="3"/>
        <v>36924</v>
      </c>
      <c r="M26" s="624">
        <f t="shared" si="3"/>
        <v>26672</v>
      </c>
      <c r="N26" s="8"/>
      <c r="O26" s="51">
        <f>IF(P26="Yes",'MD Rates'!$B$1,R26)</f>
        <v>43191</v>
      </c>
      <c r="P26" s="5" t="str">
        <f t="shared" si="2"/>
        <v>No</v>
      </c>
      <c r="R26" s="6">
        <v>43191</v>
      </c>
      <c r="T26" s="100" t="s">
        <v>325</v>
      </c>
    </row>
    <row r="27" spans="1:20" ht="14.5" hidden="1" x14ac:dyDescent="0.35">
      <c r="A27" s="603" t="s">
        <v>1114</v>
      </c>
      <c r="B27" s="113" t="s">
        <v>1120</v>
      </c>
      <c r="C27" s="614" t="s">
        <v>967</v>
      </c>
      <c r="D27" s="603" t="s">
        <v>103</v>
      </c>
      <c r="E27" s="24"/>
      <c r="F27" s="603" t="s">
        <v>531</v>
      </c>
      <c r="G27" s="24"/>
      <c r="H27" s="24"/>
      <c r="I27" s="603">
        <v>36924</v>
      </c>
      <c r="J27" s="603">
        <v>26672</v>
      </c>
      <c r="K27" s="24"/>
      <c r="L27" s="624">
        <f t="shared" si="3"/>
        <v>36924</v>
      </c>
      <c r="M27" s="624">
        <f t="shared" si="3"/>
        <v>26672</v>
      </c>
      <c r="N27" s="8"/>
      <c r="O27" s="51">
        <f>IF(P27="Yes",'MD Rates'!$B$1,R27)</f>
        <v>43191</v>
      </c>
      <c r="P27" s="5" t="str">
        <f t="shared" si="2"/>
        <v>No</v>
      </c>
      <c r="R27" s="6">
        <v>43191</v>
      </c>
      <c r="T27" s="100" t="s">
        <v>325</v>
      </c>
    </row>
    <row r="28" spans="1:20" ht="14.5" hidden="1" x14ac:dyDescent="0.35">
      <c r="A28" s="603" t="s">
        <v>1114</v>
      </c>
      <c r="B28" s="113" t="s">
        <v>1120</v>
      </c>
      <c r="C28" s="614" t="s">
        <v>967</v>
      </c>
      <c r="D28" s="603" t="s">
        <v>115</v>
      </c>
      <c r="E28" s="24"/>
      <c r="F28" s="603" t="s">
        <v>530</v>
      </c>
      <c r="G28" s="24"/>
      <c r="H28" s="24"/>
      <c r="I28" s="603">
        <v>36924</v>
      </c>
      <c r="J28" s="603">
        <v>26672</v>
      </c>
      <c r="K28" s="24"/>
      <c r="L28" s="624">
        <f t="shared" si="3"/>
        <v>36924</v>
      </c>
      <c r="M28" s="624">
        <f t="shared" si="3"/>
        <v>26672</v>
      </c>
      <c r="N28" s="8"/>
      <c r="O28" s="51">
        <f>IF(P28="Yes",'MD Rates'!$B$1,R28)</f>
        <v>43191</v>
      </c>
      <c r="P28" s="5" t="str">
        <f t="shared" si="2"/>
        <v>No</v>
      </c>
      <c r="R28" s="6">
        <v>43191</v>
      </c>
      <c r="T28" s="100" t="s">
        <v>325</v>
      </c>
    </row>
    <row r="29" spans="1:20" ht="14.5" hidden="1" x14ac:dyDescent="0.35">
      <c r="A29" s="603" t="s">
        <v>1114</v>
      </c>
      <c r="B29" s="113" t="s">
        <v>1120</v>
      </c>
      <c r="C29" s="614" t="s">
        <v>967</v>
      </c>
      <c r="D29" s="603" t="s">
        <v>115</v>
      </c>
      <c r="E29" s="24"/>
      <c r="F29" s="603" t="s">
        <v>531</v>
      </c>
      <c r="G29" s="24"/>
      <c r="H29" s="24"/>
      <c r="I29" s="603">
        <v>36924</v>
      </c>
      <c r="J29" s="603">
        <v>26672</v>
      </c>
      <c r="K29" s="24"/>
      <c r="L29" s="624">
        <f t="shared" si="3"/>
        <v>36924</v>
      </c>
      <c r="M29" s="624">
        <f t="shared" si="3"/>
        <v>26672</v>
      </c>
      <c r="N29" s="8"/>
      <c r="O29" s="51">
        <f>IF(P29="Yes",'MD Rates'!$B$1,R29)</f>
        <v>43191</v>
      </c>
      <c r="P29" s="5" t="str">
        <f t="shared" si="2"/>
        <v>No</v>
      </c>
      <c r="R29" s="6">
        <v>43191</v>
      </c>
      <c r="T29" s="100" t="s">
        <v>325</v>
      </c>
    </row>
    <row r="30" spans="1:20" ht="14.5" hidden="1" x14ac:dyDescent="0.35">
      <c r="A30" s="603" t="s">
        <v>1114</v>
      </c>
      <c r="B30" s="113" t="s">
        <v>1120</v>
      </c>
      <c r="C30" s="614" t="s">
        <v>967</v>
      </c>
      <c r="D30" s="603" t="s">
        <v>1388</v>
      </c>
      <c r="E30" s="24"/>
      <c r="F30" s="603" t="s">
        <v>530</v>
      </c>
      <c r="G30" s="24"/>
      <c r="H30" s="24"/>
      <c r="I30" s="603">
        <v>36924</v>
      </c>
      <c r="J30" s="603">
        <v>26672</v>
      </c>
      <c r="K30" s="24"/>
      <c r="L30" s="624">
        <f t="shared" ref="L30:M30" si="8">L29</f>
        <v>36924</v>
      </c>
      <c r="M30" s="624">
        <f t="shared" si="8"/>
        <v>26672</v>
      </c>
      <c r="N30" s="8"/>
      <c r="O30" s="51">
        <f>IF(P30="Yes",'MD Rates'!$B$1,R30)</f>
        <v>44287</v>
      </c>
      <c r="P30" s="1027" t="str">
        <f t="shared" si="2"/>
        <v>No</v>
      </c>
      <c r="R30" s="6">
        <v>44287</v>
      </c>
      <c r="T30" s="100"/>
    </row>
    <row r="31" spans="1:20" ht="14.5" hidden="1" x14ac:dyDescent="0.35">
      <c r="A31" s="603" t="s">
        <v>1114</v>
      </c>
      <c r="B31" s="113" t="s">
        <v>1120</v>
      </c>
      <c r="C31" s="614" t="s">
        <v>967</v>
      </c>
      <c r="D31" s="603" t="s">
        <v>1388</v>
      </c>
      <c r="E31" s="24"/>
      <c r="F31" s="603" t="s">
        <v>531</v>
      </c>
      <c r="G31" s="24"/>
      <c r="H31" s="24"/>
      <c r="I31" s="603">
        <v>36924</v>
      </c>
      <c r="J31" s="603">
        <v>26672</v>
      </c>
      <c r="K31" s="24"/>
      <c r="L31" s="624">
        <f t="shared" ref="L31:M31" si="9">L30</f>
        <v>36924</v>
      </c>
      <c r="M31" s="624">
        <f t="shared" si="9"/>
        <v>26672</v>
      </c>
      <c r="N31" s="8"/>
      <c r="O31" s="51">
        <f>IF(P31="Yes",'MD Rates'!$B$1,R31)</f>
        <v>44287</v>
      </c>
      <c r="P31" s="1027" t="str">
        <f t="shared" si="2"/>
        <v>No</v>
      </c>
      <c r="R31" s="6">
        <v>44287</v>
      </c>
      <c r="T31" s="100"/>
    </row>
    <row r="32" spans="1:20" ht="14.5" hidden="1" x14ac:dyDescent="0.35">
      <c r="A32" s="603" t="s">
        <v>1114</v>
      </c>
      <c r="B32" s="113" t="s">
        <v>1120</v>
      </c>
      <c r="C32" s="614" t="s">
        <v>967</v>
      </c>
      <c r="D32" s="603" t="s">
        <v>1389</v>
      </c>
      <c r="E32" s="24"/>
      <c r="F32" s="603" t="s">
        <v>530</v>
      </c>
      <c r="G32" s="24"/>
      <c r="H32" s="24"/>
      <c r="I32" s="603">
        <v>36924</v>
      </c>
      <c r="J32" s="603">
        <v>26672</v>
      </c>
      <c r="K32" s="24"/>
      <c r="L32" s="624">
        <f t="shared" ref="L32:M32" si="10">L31</f>
        <v>36924</v>
      </c>
      <c r="M32" s="624">
        <f t="shared" si="10"/>
        <v>26672</v>
      </c>
      <c r="N32" s="8"/>
      <c r="O32" s="51">
        <f>IF(P32="Yes",'MD Rates'!$B$1,R32)</f>
        <v>44287</v>
      </c>
      <c r="P32" s="1027" t="str">
        <f t="shared" si="2"/>
        <v>No</v>
      </c>
      <c r="R32" s="6">
        <v>44287</v>
      </c>
      <c r="T32" s="100"/>
    </row>
    <row r="33" spans="1:20" ht="14.5" hidden="1" x14ac:dyDescent="0.35">
      <c r="A33" s="603" t="s">
        <v>1114</v>
      </c>
      <c r="B33" s="113" t="s">
        <v>1120</v>
      </c>
      <c r="C33" s="614" t="s">
        <v>967</v>
      </c>
      <c r="D33" s="603" t="s">
        <v>1389</v>
      </c>
      <c r="E33" s="24"/>
      <c r="F33" s="603" t="s">
        <v>531</v>
      </c>
      <c r="G33" s="24"/>
      <c r="H33" s="24"/>
      <c r="I33" s="603">
        <v>36924</v>
      </c>
      <c r="J33" s="603">
        <v>26672</v>
      </c>
      <c r="K33" s="24"/>
      <c r="L33" s="624">
        <f t="shared" ref="L33:M34" si="11">L32</f>
        <v>36924</v>
      </c>
      <c r="M33" s="624">
        <f t="shared" si="11"/>
        <v>26672</v>
      </c>
      <c r="N33" s="8"/>
      <c r="O33" s="51">
        <f>IF(P33="Yes",'MD Rates'!$B$1,R33)</f>
        <v>44287</v>
      </c>
      <c r="P33" s="1027" t="str">
        <f t="shared" si="2"/>
        <v>No</v>
      </c>
      <c r="R33" s="6">
        <v>44287</v>
      </c>
      <c r="T33" s="100"/>
    </row>
    <row r="34" spans="1:20" ht="14.5" hidden="1" x14ac:dyDescent="0.35">
      <c r="A34" s="603" t="s">
        <v>1115</v>
      </c>
      <c r="B34" s="113" t="s">
        <v>1120</v>
      </c>
      <c r="C34" s="614" t="s">
        <v>967</v>
      </c>
      <c r="D34" s="603" t="s">
        <v>104</v>
      </c>
      <c r="E34" s="24"/>
      <c r="F34" s="603" t="s">
        <v>530</v>
      </c>
      <c r="G34" s="24"/>
      <c r="H34" s="24"/>
      <c r="I34" s="603">
        <v>36924</v>
      </c>
      <c r="J34" s="603">
        <v>26672</v>
      </c>
      <c r="K34" s="24"/>
      <c r="L34" s="624">
        <f t="shared" si="11"/>
        <v>36924</v>
      </c>
      <c r="M34" s="624">
        <f t="shared" si="11"/>
        <v>26672</v>
      </c>
      <c r="N34" s="8"/>
      <c r="O34" s="51">
        <f>IF(P34="Yes",'MD Rates'!$B$1,R34)</f>
        <v>43191</v>
      </c>
      <c r="P34" s="5" t="str">
        <f t="shared" si="2"/>
        <v>No</v>
      </c>
      <c r="R34" s="6">
        <v>43191</v>
      </c>
      <c r="T34" s="100" t="s">
        <v>325</v>
      </c>
    </row>
    <row r="35" spans="1:20" ht="14.5" hidden="1" x14ac:dyDescent="0.35">
      <c r="A35" s="603" t="s">
        <v>1115</v>
      </c>
      <c r="B35" s="113" t="s">
        <v>1120</v>
      </c>
      <c r="C35" s="614" t="s">
        <v>967</v>
      </c>
      <c r="D35" s="603" t="s">
        <v>104</v>
      </c>
      <c r="E35" s="24"/>
      <c r="F35" s="603" t="s">
        <v>531</v>
      </c>
      <c r="G35" s="24"/>
      <c r="H35" s="24"/>
      <c r="I35" s="603">
        <v>36924</v>
      </c>
      <c r="J35" s="603">
        <v>26672</v>
      </c>
      <c r="K35" s="24"/>
      <c r="L35" s="624">
        <f t="shared" si="3"/>
        <v>36924</v>
      </c>
      <c r="M35" s="624">
        <f t="shared" si="3"/>
        <v>26672</v>
      </c>
      <c r="N35" s="8"/>
      <c r="O35" s="51">
        <f>IF(P35="Yes",'MD Rates'!$B$1,R35)</f>
        <v>43191</v>
      </c>
      <c r="P35" s="5" t="str">
        <f t="shared" si="2"/>
        <v>No</v>
      </c>
      <c r="R35" s="6">
        <v>43191</v>
      </c>
      <c r="T35" s="100" t="s">
        <v>325</v>
      </c>
    </row>
    <row r="36" spans="1:20" ht="14.5" hidden="1" x14ac:dyDescent="0.35">
      <c r="A36" s="603" t="s">
        <v>1115</v>
      </c>
      <c r="B36" s="113" t="s">
        <v>1120</v>
      </c>
      <c r="C36" s="614" t="s">
        <v>967</v>
      </c>
      <c r="D36" s="603" t="s">
        <v>114</v>
      </c>
      <c r="E36" s="24"/>
      <c r="F36" s="603" t="s">
        <v>530</v>
      </c>
      <c r="G36" s="24"/>
      <c r="H36" s="24"/>
      <c r="I36" s="603">
        <v>36924</v>
      </c>
      <c r="J36" s="603">
        <v>26672</v>
      </c>
      <c r="K36" s="24"/>
      <c r="L36" s="624">
        <f t="shared" ref="L36:M59" si="12">L35</f>
        <v>36924</v>
      </c>
      <c r="M36" s="624">
        <f t="shared" si="12"/>
        <v>26672</v>
      </c>
      <c r="N36" s="8"/>
      <c r="O36" s="51">
        <f>IF(P36="Yes",'MD Rates'!$B$1,R36)</f>
        <v>43191</v>
      </c>
      <c r="P36" s="5" t="str">
        <f t="shared" si="2"/>
        <v>No</v>
      </c>
      <c r="R36" s="6">
        <v>43191</v>
      </c>
      <c r="T36" s="100" t="s">
        <v>325</v>
      </c>
    </row>
    <row r="37" spans="1:20" ht="14.5" hidden="1" x14ac:dyDescent="0.35">
      <c r="A37" s="603" t="s">
        <v>1115</v>
      </c>
      <c r="B37" s="113" t="s">
        <v>1120</v>
      </c>
      <c r="C37" s="614" t="s">
        <v>967</v>
      </c>
      <c r="D37" s="603" t="s">
        <v>114</v>
      </c>
      <c r="E37" s="24"/>
      <c r="F37" s="603" t="s">
        <v>531</v>
      </c>
      <c r="G37" s="24"/>
      <c r="H37" s="24"/>
      <c r="I37" s="603">
        <v>36924</v>
      </c>
      <c r="J37" s="603">
        <v>26672</v>
      </c>
      <c r="K37" s="24"/>
      <c r="L37" s="624">
        <f t="shared" si="12"/>
        <v>36924</v>
      </c>
      <c r="M37" s="624">
        <f t="shared" si="12"/>
        <v>26672</v>
      </c>
      <c r="N37" s="8"/>
      <c r="O37" s="51">
        <f>IF(P37="Yes",'MD Rates'!$B$1,R37)</f>
        <v>43191</v>
      </c>
      <c r="P37" s="5" t="str">
        <f t="shared" si="2"/>
        <v>No</v>
      </c>
      <c r="R37" s="6">
        <v>43191</v>
      </c>
      <c r="T37" s="100" t="s">
        <v>325</v>
      </c>
    </row>
    <row r="38" spans="1:20" ht="14.5" hidden="1" x14ac:dyDescent="0.35">
      <c r="A38" s="603" t="s">
        <v>1115</v>
      </c>
      <c r="B38" s="113" t="s">
        <v>1120</v>
      </c>
      <c r="C38" s="614" t="s">
        <v>967</v>
      </c>
      <c r="D38" s="603" t="s">
        <v>103</v>
      </c>
      <c r="E38" s="24"/>
      <c r="F38" s="603" t="s">
        <v>530</v>
      </c>
      <c r="G38" s="24"/>
      <c r="H38" s="24"/>
      <c r="I38" s="603">
        <v>36924</v>
      </c>
      <c r="J38" s="603">
        <v>26672</v>
      </c>
      <c r="K38" s="24"/>
      <c r="L38" s="624">
        <f t="shared" si="12"/>
        <v>36924</v>
      </c>
      <c r="M38" s="624">
        <f t="shared" si="12"/>
        <v>26672</v>
      </c>
      <c r="N38" s="8"/>
      <c r="O38" s="51">
        <f>IF(P38="Yes",'MD Rates'!$B$1,R38)</f>
        <v>43191</v>
      </c>
      <c r="P38" s="5" t="str">
        <f t="shared" si="2"/>
        <v>No</v>
      </c>
      <c r="R38" s="6">
        <v>43191</v>
      </c>
      <c r="T38" s="100" t="s">
        <v>325</v>
      </c>
    </row>
    <row r="39" spans="1:20" ht="14.5" hidden="1" x14ac:dyDescent="0.35">
      <c r="A39" s="603" t="s">
        <v>1115</v>
      </c>
      <c r="B39" s="113" t="s">
        <v>1120</v>
      </c>
      <c r="C39" s="614" t="s">
        <v>967</v>
      </c>
      <c r="D39" s="603" t="s">
        <v>103</v>
      </c>
      <c r="E39" s="24"/>
      <c r="F39" s="603" t="s">
        <v>531</v>
      </c>
      <c r="G39" s="24"/>
      <c r="H39" s="24"/>
      <c r="I39" s="603">
        <v>36924</v>
      </c>
      <c r="J39" s="603">
        <v>26672</v>
      </c>
      <c r="K39" s="24"/>
      <c r="L39" s="624">
        <f t="shared" si="12"/>
        <v>36924</v>
      </c>
      <c r="M39" s="624">
        <f t="shared" si="12"/>
        <v>26672</v>
      </c>
      <c r="N39" s="8"/>
      <c r="O39" s="51">
        <f>IF(P39="Yes",'MD Rates'!$B$1,R39)</f>
        <v>43191</v>
      </c>
      <c r="P39" s="5" t="str">
        <f t="shared" si="2"/>
        <v>No</v>
      </c>
      <c r="R39" s="6">
        <v>43191</v>
      </c>
      <c r="T39" s="100" t="s">
        <v>325</v>
      </c>
    </row>
    <row r="40" spans="1:20" ht="14.5" hidden="1" x14ac:dyDescent="0.35">
      <c r="A40" s="603" t="s">
        <v>1115</v>
      </c>
      <c r="B40" s="113" t="s">
        <v>1120</v>
      </c>
      <c r="C40" s="614" t="s">
        <v>967</v>
      </c>
      <c r="D40" s="603" t="s">
        <v>115</v>
      </c>
      <c r="E40" s="24"/>
      <c r="F40" s="603" t="s">
        <v>530</v>
      </c>
      <c r="G40" s="24"/>
      <c r="H40" s="24"/>
      <c r="I40" s="603">
        <v>36924</v>
      </c>
      <c r="J40" s="603">
        <v>26672</v>
      </c>
      <c r="K40" s="24"/>
      <c r="L40" s="624">
        <f t="shared" si="12"/>
        <v>36924</v>
      </c>
      <c r="M40" s="624">
        <f t="shared" si="12"/>
        <v>26672</v>
      </c>
      <c r="N40" s="8"/>
      <c r="O40" s="51">
        <f>IF(P40="Yes",'MD Rates'!$B$1,R40)</f>
        <v>43191</v>
      </c>
      <c r="P40" s="5" t="str">
        <f t="shared" si="2"/>
        <v>No</v>
      </c>
      <c r="R40" s="6">
        <v>43191</v>
      </c>
      <c r="T40" s="100" t="s">
        <v>325</v>
      </c>
    </row>
    <row r="41" spans="1:20" ht="14.5" hidden="1" x14ac:dyDescent="0.35">
      <c r="A41" s="603" t="s">
        <v>1115</v>
      </c>
      <c r="B41" s="113" t="s">
        <v>1120</v>
      </c>
      <c r="C41" s="614" t="s">
        <v>967</v>
      </c>
      <c r="D41" s="603" t="s">
        <v>115</v>
      </c>
      <c r="E41" s="24"/>
      <c r="F41" s="603" t="s">
        <v>531</v>
      </c>
      <c r="G41" s="24"/>
      <c r="H41" s="24"/>
      <c r="I41" s="603">
        <v>36924</v>
      </c>
      <c r="J41" s="603">
        <v>26672</v>
      </c>
      <c r="K41" s="24"/>
      <c r="L41" s="624">
        <f t="shared" si="12"/>
        <v>36924</v>
      </c>
      <c r="M41" s="624">
        <f t="shared" si="12"/>
        <v>26672</v>
      </c>
      <c r="N41" s="8"/>
      <c r="O41" s="51">
        <f>IF(P41="Yes",'MD Rates'!$B$1,R41)</f>
        <v>43191</v>
      </c>
      <c r="P41" s="5" t="str">
        <f t="shared" si="2"/>
        <v>No</v>
      </c>
      <c r="R41" s="6">
        <v>43191</v>
      </c>
      <c r="T41" s="100" t="s">
        <v>325</v>
      </c>
    </row>
    <row r="42" spans="1:20" ht="14.5" hidden="1" x14ac:dyDescent="0.35">
      <c r="A42" s="603" t="s">
        <v>1115</v>
      </c>
      <c r="B42" s="113" t="s">
        <v>1120</v>
      </c>
      <c r="C42" s="614" t="s">
        <v>967</v>
      </c>
      <c r="D42" s="603" t="s">
        <v>1388</v>
      </c>
      <c r="E42" s="24"/>
      <c r="F42" s="603" t="s">
        <v>530</v>
      </c>
      <c r="G42" s="24"/>
      <c r="H42" s="24"/>
      <c r="I42" s="603">
        <v>36924</v>
      </c>
      <c r="J42" s="603">
        <v>26672</v>
      </c>
      <c r="K42" s="24"/>
      <c r="L42" s="624">
        <f t="shared" ref="L42:M42" si="13">L41</f>
        <v>36924</v>
      </c>
      <c r="M42" s="624">
        <f t="shared" si="13"/>
        <v>26672</v>
      </c>
      <c r="N42" s="8"/>
      <c r="O42" s="51">
        <f>IF(P42="Yes",'MD Rates'!$B$1,R42)</f>
        <v>44287</v>
      </c>
      <c r="P42" s="1027" t="str">
        <f t="shared" si="2"/>
        <v>No</v>
      </c>
      <c r="R42" s="6">
        <v>44287</v>
      </c>
      <c r="T42" s="100"/>
    </row>
    <row r="43" spans="1:20" ht="14.5" hidden="1" x14ac:dyDescent="0.35">
      <c r="A43" s="603" t="s">
        <v>1115</v>
      </c>
      <c r="B43" s="113" t="s">
        <v>1120</v>
      </c>
      <c r="C43" s="614" t="s">
        <v>967</v>
      </c>
      <c r="D43" s="603" t="s">
        <v>1388</v>
      </c>
      <c r="E43" s="24"/>
      <c r="F43" s="603" t="s">
        <v>531</v>
      </c>
      <c r="G43" s="24"/>
      <c r="H43" s="24"/>
      <c r="I43" s="603">
        <v>36924</v>
      </c>
      <c r="J43" s="603">
        <v>26672</v>
      </c>
      <c r="K43" s="24"/>
      <c r="L43" s="624">
        <f t="shared" ref="L43:M43" si="14">L42</f>
        <v>36924</v>
      </c>
      <c r="M43" s="624">
        <f t="shared" si="14"/>
        <v>26672</v>
      </c>
      <c r="N43" s="8"/>
      <c r="O43" s="51">
        <f>IF(P43="Yes",'MD Rates'!$B$1,R43)</f>
        <v>44287</v>
      </c>
      <c r="P43" s="1027" t="str">
        <f t="shared" si="2"/>
        <v>No</v>
      </c>
      <c r="R43" s="6">
        <v>44287</v>
      </c>
      <c r="T43" s="100"/>
    </row>
    <row r="44" spans="1:20" ht="14.5" hidden="1" x14ac:dyDescent="0.35">
      <c r="A44" s="603" t="s">
        <v>1115</v>
      </c>
      <c r="B44" s="113" t="s">
        <v>1120</v>
      </c>
      <c r="C44" s="614" t="s">
        <v>967</v>
      </c>
      <c r="D44" s="603" t="s">
        <v>1389</v>
      </c>
      <c r="E44" s="24"/>
      <c r="F44" s="603" t="s">
        <v>530</v>
      </c>
      <c r="G44" s="24"/>
      <c r="H44" s="24"/>
      <c r="I44" s="603">
        <v>36924</v>
      </c>
      <c r="J44" s="603">
        <v>26672</v>
      </c>
      <c r="K44" s="24"/>
      <c r="L44" s="624">
        <f t="shared" ref="L44:M44" si="15">L43</f>
        <v>36924</v>
      </c>
      <c r="M44" s="624">
        <f t="shared" si="15"/>
        <v>26672</v>
      </c>
      <c r="N44" s="8"/>
      <c r="O44" s="51">
        <f>IF(P44="Yes",'MD Rates'!$B$1,R44)</f>
        <v>44287</v>
      </c>
      <c r="P44" s="1027" t="str">
        <f t="shared" si="2"/>
        <v>No</v>
      </c>
      <c r="R44" s="6">
        <v>44287</v>
      </c>
      <c r="T44" s="100"/>
    </row>
    <row r="45" spans="1:20" ht="14.5" hidden="1" x14ac:dyDescent="0.35">
      <c r="A45" s="603" t="s">
        <v>1115</v>
      </c>
      <c r="B45" s="113" t="s">
        <v>1120</v>
      </c>
      <c r="C45" s="614" t="s">
        <v>967</v>
      </c>
      <c r="D45" s="603" t="s">
        <v>1389</v>
      </c>
      <c r="E45" s="24"/>
      <c r="F45" s="603" t="s">
        <v>531</v>
      </c>
      <c r="G45" s="24"/>
      <c r="H45" s="24"/>
      <c r="I45" s="603">
        <v>36924</v>
      </c>
      <c r="J45" s="603">
        <v>26672</v>
      </c>
      <c r="K45" s="24"/>
      <c r="L45" s="624">
        <f t="shared" ref="L45:M46" si="16">L44</f>
        <v>36924</v>
      </c>
      <c r="M45" s="624">
        <f t="shared" si="16"/>
        <v>26672</v>
      </c>
      <c r="N45" s="8"/>
      <c r="O45" s="51">
        <f>IF(P45="Yes",'MD Rates'!$B$1,R45)</f>
        <v>44287</v>
      </c>
      <c r="P45" s="1027" t="str">
        <f t="shared" si="2"/>
        <v>No</v>
      </c>
      <c r="R45" s="6">
        <v>44287</v>
      </c>
      <c r="T45" s="100"/>
    </row>
    <row r="46" spans="1:20" ht="14.5" hidden="1" x14ac:dyDescent="0.35">
      <c r="A46" s="603" t="s">
        <v>1116</v>
      </c>
      <c r="B46" s="113" t="s">
        <v>1120</v>
      </c>
      <c r="C46" s="614" t="s">
        <v>967</v>
      </c>
      <c r="D46" s="603" t="s">
        <v>104</v>
      </c>
      <c r="E46" s="24"/>
      <c r="F46" s="603" t="s">
        <v>530</v>
      </c>
      <c r="G46" s="24"/>
      <c r="H46" s="24"/>
      <c r="I46" s="603">
        <v>36924</v>
      </c>
      <c r="J46" s="603">
        <v>26672</v>
      </c>
      <c r="K46" s="24"/>
      <c r="L46" s="624">
        <f t="shared" si="16"/>
        <v>36924</v>
      </c>
      <c r="M46" s="624">
        <f t="shared" si="16"/>
        <v>26672</v>
      </c>
      <c r="N46" s="8"/>
      <c r="O46" s="51">
        <f>IF(P46="Yes",'MD Rates'!$B$1,R46)</f>
        <v>43191</v>
      </c>
      <c r="P46" s="5" t="str">
        <f t="shared" si="2"/>
        <v>No</v>
      </c>
      <c r="R46" s="6">
        <v>43191</v>
      </c>
      <c r="T46" s="100" t="s">
        <v>1163</v>
      </c>
    </row>
    <row r="47" spans="1:20" ht="14.5" hidden="1" x14ac:dyDescent="0.35">
      <c r="A47" s="603" t="s">
        <v>1116</v>
      </c>
      <c r="B47" s="113" t="s">
        <v>1120</v>
      </c>
      <c r="C47" s="614" t="s">
        <v>967</v>
      </c>
      <c r="D47" s="603" t="s">
        <v>104</v>
      </c>
      <c r="E47" s="24"/>
      <c r="F47" s="603" t="s">
        <v>531</v>
      </c>
      <c r="G47" s="24"/>
      <c r="H47" s="24"/>
      <c r="I47" s="603">
        <v>36924</v>
      </c>
      <c r="J47" s="603">
        <v>26672</v>
      </c>
      <c r="K47" s="24"/>
      <c r="L47" s="624">
        <f t="shared" si="12"/>
        <v>36924</v>
      </c>
      <c r="M47" s="624">
        <f t="shared" si="12"/>
        <v>26672</v>
      </c>
      <c r="N47" s="8"/>
      <c r="O47" s="51">
        <f>IF(P47="Yes",'MD Rates'!$B$1,R47)</f>
        <v>43191</v>
      </c>
      <c r="P47" s="5" t="str">
        <f t="shared" si="2"/>
        <v>No</v>
      </c>
      <c r="R47" s="6">
        <v>43191</v>
      </c>
      <c r="T47" s="100" t="s">
        <v>325</v>
      </c>
    </row>
    <row r="48" spans="1:20" ht="14.5" hidden="1" x14ac:dyDescent="0.35">
      <c r="A48" s="603" t="s">
        <v>1116</v>
      </c>
      <c r="B48" s="113" t="s">
        <v>1120</v>
      </c>
      <c r="C48" s="614" t="s">
        <v>967</v>
      </c>
      <c r="D48" s="603" t="s">
        <v>114</v>
      </c>
      <c r="E48" s="24"/>
      <c r="F48" s="603" t="s">
        <v>530</v>
      </c>
      <c r="G48" s="24"/>
      <c r="H48" s="24"/>
      <c r="I48" s="603">
        <v>36924</v>
      </c>
      <c r="J48" s="603">
        <v>26672</v>
      </c>
      <c r="K48" s="24"/>
      <c r="L48" s="624">
        <f t="shared" si="12"/>
        <v>36924</v>
      </c>
      <c r="M48" s="624">
        <f t="shared" si="12"/>
        <v>26672</v>
      </c>
      <c r="N48" s="8"/>
      <c r="O48" s="51">
        <f>IF(P48="Yes",'MD Rates'!$B$1,R48)</f>
        <v>43191</v>
      </c>
      <c r="P48" s="5" t="str">
        <f t="shared" si="2"/>
        <v>No</v>
      </c>
      <c r="R48" s="6">
        <v>43191</v>
      </c>
      <c r="T48" s="100" t="s">
        <v>325</v>
      </c>
    </row>
    <row r="49" spans="1:20" ht="14.5" hidden="1" x14ac:dyDescent="0.35">
      <c r="A49" s="603" t="s">
        <v>1116</v>
      </c>
      <c r="B49" s="113" t="s">
        <v>1120</v>
      </c>
      <c r="C49" s="614" t="s">
        <v>967</v>
      </c>
      <c r="D49" s="603" t="s">
        <v>114</v>
      </c>
      <c r="E49" s="24"/>
      <c r="F49" s="603" t="s">
        <v>531</v>
      </c>
      <c r="G49" s="24"/>
      <c r="H49" s="24"/>
      <c r="I49" s="603">
        <v>36924</v>
      </c>
      <c r="J49" s="603">
        <v>26672</v>
      </c>
      <c r="K49" s="24"/>
      <c r="L49" s="624">
        <f t="shared" si="12"/>
        <v>36924</v>
      </c>
      <c r="M49" s="624">
        <f t="shared" si="12"/>
        <v>26672</v>
      </c>
      <c r="N49" s="8"/>
      <c r="O49" s="51">
        <f>IF(P49="Yes",'MD Rates'!$B$1,R49)</f>
        <v>43191</v>
      </c>
      <c r="P49" s="5" t="str">
        <f t="shared" si="2"/>
        <v>No</v>
      </c>
      <c r="R49" s="6">
        <v>43191</v>
      </c>
      <c r="T49" s="100" t="s">
        <v>325</v>
      </c>
    </row>
    <row r="50" spans="1:20" ht="14.5" hidden="1" x14ac:dyDescent="0.35">
      <c r="A50" s="603" t="s">
        <v>1116</v>
      </c>
      <c r="B50" s="113" t="s">
        <v>1120</v>
      </c>
      <c r="C50" s="614" t="s">
        <v>967</v>
      </c>
      <c r="D50" s="603" t="s">
        <v>103</v>
      </c>
      <c r="E50" s="24"/>
      <c r="F50" s="603" t="s">
        <v>530</v>
      </c>
      <c r="G50" s="24"/>
      <c r="H50" s="24"/>
      <c r="I50" s="603">
        <v>36924</v>
      </c>
      <c r="J50" s="603">
        <v>26672</v>
      </c>
      <c r="K50" s="24"/>
      <c r="L50" s="624">
        <f t="shared" si="12"/>
        <v>36924</v>
      </c>
      <c r="M50" s="624">
        <f t="shared" si="12"/>
        <v>26672</v>
      </c>
      <c r="N50" s="8"/>
      <c r="O50" s="51">
        <f>IF(P50="Yes",'MD Rates'!$B$1,R50)</f>
        <v>43191</v>
      </c>
      <c r="P50" s="5" t="str">
        <f t="shared" si="2"/>
        <v>No</v>
      </c>
      <c r="R50" s="6">
        <v>43191</v>
      </c>
      <c r="T50" s="100" t="s">
        <v>325</v>
      </c>
    </row>
    <row r="51" spans="1:20" ht="14.5" hidden="1" x14ac:dyDescent="0.35">
      <c r="A51" s="603" t="s">
        <v>1116</v>
      </c>
      <c r="B51" s="113" t="s">
        <v>1120</v>
      </c>
      <c r="C51" s="614" t="s">
        <v>967</v>
      </c>
      <c r="D51" s="603" t="s">
        <v>103</v>
      </c>
      <c r="E51" s="24"/>
      <c r="F51" s="603" t="s">
        <v>531</v>
      </c>
      <c r="G51" s="24"/>
      <c r="H51" s="24"/>
      <c r="I51" s="603">
        <v>36924</v>
      </c>
      <c r="J51" s="603">
        <v>26672</v>
      </c>
      <c r="K51" s="24"/>
      <c r="L51" s="624">
        <f t="shared" si="12"/>
        <v>36924</v>
      </c>
      <c r="M51" s="624">
        <f t="shared" si="12"/>
        <v>26672</v>
      </c>
      <c r="N51" s="8"/>
      <c r="O51" s="51">
        <f>IF(P51="Yes",'MD Rates'!$B$1,R51)</f>
        <v>43191</v>
      </c>
      <c r="P51" s="5" t="str">
        <f t="shared" si="2"/>
        <v>No</v>
      </c>
      <c r="R51" s="6">
        <v>43191</v>
      </c>
      <c r="T51" s="100" t="s">
        <v>325</v>
      </c>
    </row>
    <row r="52" spans="1:20" ht="14.5" hidden="1" x14ac:dyDescent="0.35">
      <c r="A52" s="603" t="s">
        <v>1116</v>
      </c>
      <c r="B52" s="113" t="s">
        <v>1120</v>
      </c>
      <c r="C52" s="614" t="s">
        <v>967</v>
      </c>
      <c r="D52" s="603" t="s">
        <v>115</v>
      </c>
      <c r="E52" s="24"/>
      <c r="F52" s="603" t="s">
        <v>530</v>
      </c>
      <c r="G52" s="24"/>
      <c r="H52" s="24"/>
      <c r="I52" s="603">
        <v>36924</v>
      </c>
      <c r="J52" s="603">
        <v>26672</v>
      </c>
      <c r="K52" s="24"/>
      <c r="L52" s="624">
        <f t="shared" si="12"/>
        <v>36924</v>
      </c>
      <c r="M52" s="624">
        <f t="shared" si="12"/>
        <v>26672</v>
      </c>
      <c r="N52" s="8"/>
      <c r="O52" s="51">
        <f>IF(P52="Yes",'MD Rates'!$B$1,R52)</f>
        <v>43191</v>
      </c>
      <c r="P52" s="5" t="str">
        <f t="shared" si="2"/>
        <v>No</v>
      </c>
      <c r="R52" s="6">
        <v>43191</v>
      </c>
      <c r="T52" s="100" t="s">
        <v>325</v>
      </c>
    </row>
    <row r="53" spans="1:20" ht="14.5" hidden="1" x14ac:dyDescent="0.35">
      <c r="A53" s="603" t="s">
        <v>1116</v>
      </c>
      <c r="B53" s="113" t="s">
        <v>1120</v>
      </c>
      <c r="C53" s="614" t="s">
        <v>967</v>
      </c>
      <c r="D53" s="603" t="s">
        <v>115</v>
      </c>
      <c r="E53" s="24"/>
      <c r="F53" s="603" t="s">
        <v>531</v>
      </c>
      <c r="G53" s="24"/>
      <c r="H53" s="24"/>
      <c r="I53" s="603">
        <v>36924</v>
      </c>
      <c r="J53" s="603">
        <v>26672</v>
      </c>
      <c r="K53" s="24"/>
      <c r="L53" s="624">
        <f t="shared" si="12"/>
        <v>36924</v>
      </c>
      <c r="M53" s="624">
        <f t="shared" si="12"/>
        <v>26672</v>
      </c>
      <c r="N53" s="8"/>
      <c r="O53" s="51">
        <f>IF(P53="Yes",'MD Rates'!$B$1,R53)</f>
        <v>43191</v>
      </c>
      <c r="P53" s="5" t="str">
        <f t="shared" si="2"/>
        <v>No</v>
      </c>
      <c r="R53" s="6">
        <v>43191</v>
      </c>
      <c r="T53" s="100" t="s">
        <v>325</v>
      </c>
    </row>
    <row r="54" spans="1:20" ht="14.5" hidden="1" x14ac:dyDescent="0.35">
      <c r="A54" s="603" t="s">
        <v>1116</v>
      </c>
      <c r="B54" s="113" t="s">
        <v>1120</v>
      </c>
      <c r="C54" s="614" t="s">
        <v>967</v>
      </c>
      <c r="D54" s="603" t="s">
        <v>1388</v>
      </c>
      <c r="E54" s="24"/>
      <c r="F54" s="603" t="s">
        <v>530</v>
      </c>
      <c r="G54" s="24"/>
      <c r="H54" s="24"/>
      <c r="I54" s="603">
        <v>36924</v>
      </c>
      <c r="J54" s="603">
        <v>26672</v>
      </c>
      <c r="K54" s="24"/>
      <c r="L54" s="624">
        <f t="shared" ref="L54:M54" si="17">L53</f>
        <v>36924</v>
      </c>
      <c r="M54" s="624">
        <f t="shared" si="17"/>
        <v>26672</v>
      </c>
      <c r="N54" s="8"/>
      <c r="O54" s="51">
        <f>IF(P54="Yes",'MD Rates'!$B$1,R54)</f>
        <v>44287</v>
      </c>
      <c r="P54" s="1027" t="str">
        <f t="shared" si="2"/>
        <v>No</v>
      </c>
      <c r="R54" s="6">
        <v>44287</v>
      </c>
      <c r="T54" s="100"/>
    </row>
    <row r="55" spans="1:20" ht="14.5" hidden="1" x14ac:dyDescent="0.35">
      <c r="A55" s="603" t="s">
        <v>1116</v>
      </c>
      <c r="B55" s="113" t="s">
        <v>1120</v>
      </c>
      <c r="C55" s="614" t="s">
        <v>967</v>
      </c>
      <c r="D55" s="603" t="s">
        <v>1388</v>
      </c>
      <c r="E55" s="24"/>
      <c r="F55" s="603" t="s">
        <v>531</v>
      </c>
      <c r="G55" s="24"/>
      <c r="H55" s="24"/>
      <c r="I55" s="603">
        <v>36924</v>
      </c>
      <c r="J55" s="603">
        <v>26672</v>
      </c>
      <c r="K55" s="24"/>
      <c r="L55" s="624">
        <f t="shared" ref="L55:M55" si="18">L54</f>
        <v>36924</v>
      </c>
      <c r="M55" s="624">
        <f t="shared" si="18"/>
        <v>26672</v>
      </c>
      <c r="N55" s="8"/>
      <c r="O55" s="51">
        <f>IF(P55="Yes",'MD Rates'!$B$1,R55)</f>
        <v>44287</v>
      </c>
      <c r="P55" s="1027" t="str">
        <f t="shared" si="2"/>
        <v>No</v>
      </c>
      <c r="R55" s="6">
        <v>44287</v>
      </c>
      <c r="T55" s="100"/>
    </row>
    <row r="56" spans="1:20" ht="14.5" hidden="1" x14ac:dyDescent="0.35">
      <c r="A56" s="603" t="s">
        <v>1116</v>
      </c>
      <c r="B56" s="113" t="s">
        <v>1120</v>
      </c>
      <c r="C56" s="614" t="s">
        <v>967</v>
      </c>
      <c r="D56" s="603" t="s">
        <v>1389</v>
      </c>
      <c r="E56" s="24"/>
      <c r="F56" s="603" t="s">
        <v>530</v>
      </c>
      <c r="G56" s="24"/>
      <c r="H56" s="24"/>
      <c r="I56" s="603">
        <v>36924</v>
      </c>
      <c r="J56" s="603">
        <v>26672</v>
      </c>
      <c r="K56" s="24"/>
      <c r="L56" s="624">
        <f t="shared" ref="L56:M56" si="19">L55</f>
        <v>36924</v>
      </c>
      <c r="M56" s="624">
        <f t="shared" si="19"/>
        <v>26672</v>
      </c>
      <c r="N56" s="8"/>
      <c r="O56" s="51">
        <f>IF(P56="Yes",'MD Rates'!$B$1,R56)</f>
        <v>44287</v>
      </c>
      <c r="P56" s="1027" t="str">
        <f t="shared" si="2"/>
        <v>No</v>
      </c>
      <c r="R56" s="6">
        <v>44287</v>
      </c>
      <c r="T56" s="100"/>
    </row>
    <row r="57" spans="1:20" ht="14.5" hidden="1" x14ac:dyDescent="0.35">
      <c r="A57" s="603" t="s">
        <v>1116</v>
      </c>
      <c r="B57" s="113" t="s">
        <v>1120</v>
      </c>
      <c r="C57" s="614" t="s">
        <v>967</v>
      </c>
      <c r="D57" s="603" t="s">
        <v>1389</v>
      </c>
      <c r="E57" s="24"/>
      <c r="F57" s="603" t="s">
        <v>531</v>
      </c>
      <c r="G57" s="24"/>
      <c r="H57" s="24"/>
      <c r="I57" s="603">
        <v>36924</v>
      </c>
      <c r="J57" s="603">
        <v>26672</v>
      </c>
      <c r="K57" s="24"/>
      <c r="L57" s="624">
        <f t="shared" ref="L57:M58" si="20">L56</f>
        <v>36924</v>
      </c>
      <c r="M57" s="624">
        <f t="shared" si="20"/>
        <v>26672</v>
      </c>
      <c r="N57" s="8"/>
      <c r="O57" s="51">
        <f>IF(P57="Yes",'MD Rates'!$B$1,R57)</f>
        <v>44287</v>
      </c>
      <c r="P57" s="1027" t="str">
        <f t="shared" si="2"/>
        <v>No</v>
      </c>
      <c r="R57" s="6">
        <v>44287</v>
      </c>
      <c r="T57" s="100"/>
    </row>
    <row r="58" spans="1:20" ht="14.5" hidden="1" x14ac:dyDescent="0.35">
      <c r="A58" s="603" t="s">
        <v>111</v>
      </c>
      <c r="B58" s="113" t="s">
        <v>1120</v>
      </c>
      <c r="C58" s="614" t="s">
        <v>967</v>
      </c>
      <c r="D58" s="603" t="s">
        <v>104</v>
      </c>
      <c r="E58" s="24"/>
      <c r="F58" s="603" t="s">
        <v>530</v>
      </c>
      <c r="G58" s="24"/>
      <c r="H58" s="24"/>
      <c r="I58" s="603">
        <v>36924</v>
      </c>
      <c r="J58" s="603">
        <v>26672</v>
      </c>
      <c r="K58" s="24"/>
      <c r="L58" s="624">
        <f t="shared" si="20"/>
        <v>36924</v>
      </c>
      <c r="M58" s="624">
        <f t="shared" si="20"/>
        <v>26672</v>
      </c>
      <c r="N58" s="8"/>
      <c r="O58" s="51">
        <f>IF(P58="Yes",'MD Rates'!$B$1,R58)</f>
        <v>43191</v>
      </c>
      <c r="P58" s="5" t="str">
        <f t="shared" si="2"/>
        <v>No</v>
      </c>
      <c r="R58" s="6">
        <v>43191</v>
      </c>
      <c r="T58" s="100" t="s">
        <v>325</v>
      </c>
    </row>
    <row r="59" spans="1:20" ht="14.5" hidden="1" x14ac:dyDescent="0.35">
      <c r="A59" s="603" t="s">
        <v>111</v>
      </c>
      <c r="B59" s="113" t="s">
        <v>1120</v>
      </c>
      <c r="C59" s="614" t="s">
        <v>967</v>
      </c>
      <c r="D59" s="603" t="s">
        <v>104</v>
      </c>
      <c r="E59" s="24"/>
      <c r="F59" s="603" t="s">
        <v>531</v>
      </c>
      <c r="G59" s="24"/>
      <c r="H59" s="24"/>
      <c r="I59" s="603">
        <v>36924</v>
      </c>
      <c r="J59" s="603">
        <v>26672</v>
      </c>
      <c r="K59" s="24"/>
      <c r="L59" s="624">
        <f t="shared" si="12"/>
        <v>36924</v>
      </c>
      <c r="M59" s="624">
        <f t="shared" si="12"/>
        <v>26672</v>
      </c>
      <c r="N59" s="8"/>
      <c r="O59" s="51">
        <f>IF(P59="Yes",'MD Rates'!$B$1,R59)</f>
        <v>43191</v>
      </c>
      <c r="P59" s="5" t="str">
        <f t="shared" si="2"/>
        <v>No</v>
      </c>
      <c r="R59" s="6">
        <v>43191</v>
      </c>
      <c r="T59" s="100" t="s">
        <v>325</v>
      </c>
    </row>
    <row r="60" spans="1:20" ht="14.5" hidden="1" x14ac:dyDescent="0.35">
      <c r="A60" s="603" t="s">
        <v>111</v>
      </c>
      <c r="B60" s="113" t="s">
        <v>1120</v>
      </c>
      <c r="C60" s="614" t="s">
        <v>967</v>
      </c>
      <c r="D60" s="603" t="s">
        <v>114</v>
      </c>
      <c r="E60" s="24"/>
      <c r="F60" s="603" t="s">
        <v>530</v>
      </c>
      <c r="G60" s="24"/>
      <c r="H60" s="24"/>
      <c r="I60" s="603">
        <v>36924</v>
      </c>
      <c r="J60" s="603">
        <v>26672</v>
      </c>
      <c r="K60" s="24"/>
      <c r="L60" s="624">
        <f t="shared" ref="L60:M83" si="21">L59</f>
        <v>36924</v>
      </c>
      <c r="M60" s="624">
        <f t="shared" si="21"/>
        <v>26672</v>
      </c>
      <c r="N60" s="8"/>
      <c r="O60" s="51">
        <f>IF(P60="Yes",'MD Rates'!$B$1,R60)</f>
        <v>43191</v>
      </c>
      <c r="P60" s="5" t="str">
        <f t="shared" si="2"/>
        <v>No</v>
      </c>
      <c r="R60" s="6">
        <v>43191</v>
      </c>
      <c r="T60" s="100" t="s">
        <v>325</v>
      </c>
    </row>
    <row r="61" spans="1:20" ht="14.5" hidden="1" x14ac:dyDescent="0.35">
      <c r="A61" s="603" t="s">
        <v>111</v>
      </c>
      <c r="B61" s="113" t="s">
        <v>1120</v>
      </c>
      <c r="C61" s="614" t="s">
        <v>967</v>
      </c>
      <c r="D61" s="603" t="s">
        <v>114</v>
      </c>
      <c r="E61" s="24"/>
      <c r="F61" s="603" t="s">
        <v>531</v>
      </c>
      <c r="G61" s="24"/>
      <c r="H61" s="24"/>
      <c r="I61" s="603">
        <v>36924</v>
      </c>
      <c r="J61" s="603">
        <v>26672</v>
      </c>
      <c r="K61" s="24"/>
      <c r="L61" s="624">
        <f t="shared" si="21"/>
        <v>36924</v>
      </c>
      <c r="M61" s="624">
        <f t="shared" si="21"/>
        <v>26672</v>
      </c>
      <c r="N61" s="8"/>
      <c r="O61" s="51">
        <f>IF(P61="Yes",'MD Rates'!$B$1,R61)</f>
        <v>43191</v>
      </c>
      <c r="P61" s="5" t="str">
        <f t="shared" si="2"/>
        <v>No</v>
      </c>
      <c r="R61" s="6">
        <v>43191</v>
      </c>
      <c r="T61" s="100" t="s">
        <v>325</v>
      </c>
    </row>
    <row r="62" spans="1:20" ht="14.5" hidden="1" x14ac:dyDescent="0.35">
      <c r="A62" s="603" t="s">
        <v>111</v>
      </c>
      <c r="B62" s="113" t="s">
        <v>1120</v>
      </c>
      <c r="C62" s="614" t="s">
        <v>967</v>
      </c>
      <c r="D62" s="603" t="s">
        <v>103</v>
      </c>
      <c r="E62" s="24"/>
      <c r="F62" s="603" t="s">
        <v>530</v>
      </c>
      <c r="G62" s="24"/>
      <c r="H62" s="24"/>
      <c r="I62" s="603">
        <v>36924</v>
      </c>
      <c r="J62" s="603">
        <v>26672</v>
      </c>
      <c r="K62" s="24"/>
      <c r="L62" s="624">
        <f t="shared" si="21"/>
        <v>36924</v>
      </c>
      <c r="M62" s="624">
        <f t="shared" si="21"/>
        <v>26672</v>
      </c>
      <c r="N62" s="8"/>
      <c r="O62" s="51">
        <f>IF(P62="Yes",'MD Rates'!$B$1,R62)</f>
        <v>43191</v>
      </c>
      <c r="P62" s="5" t="str">
        <f t="shared" si="2"/>
        <v>No</v>
      </c>
      <c r="R62" s="6">
        <v>43191</v>
      </c>
      <c r="T62" s="100" t="s">
        <v>325</v>
      </c>
    </row>
    <row r="63" spans="1:20" ht="14.5" hidden="1" x14ac:dyDescent="0.35">
      <c r="A63" s="603" t="s">
        <v>111</v>
      </c>
      <c r="B63" s="113" t="s">
        <v>1120</v>
      </c>
      <c r="C63" s="614" t="s">
        <v>967</v>
      </c>
      <c r="D63" s="603" t="s">
        <v>103</v>
      </c>
      <c r="E63" s="24"/>
      <c r="F63" s="603" t="s">
        <v>531</v>
      </c>
      <c r="G63" s="24"/>
      <c r="H63" s="24"/>
      <c r="I63" s="603">
        <v>36924</v>
      </c>
      <c r="J63" s="603">
        <v>26672</v>
      </c>
      <c r="K63" s="24"/>
      <c r="L63" s="624">
        <f t="shared" si="21"/>
        <v>36924</v>
      </c>
      <c r="M63" s="624">
        <f t="shared" si="21"/>
        <v>26672</v>
      </c>
      <c r="N63" s="8"/>
      <c r="O63" s="51">
        <f>IF(P63="Yes",'MD Rates'!$B$1,R63)</f>
        <v>43191</v>
      </c>
      <c r="P63" s="5" t="str">
        <f t="shared" si="2"/>
        <v>No</v>
      </c>
      <c r="R63" s="6">
        <v>43191</v>
      </c>
      <c r="T63" s="100" t="s">
        <v>325</v>
      </c>
    </row>
    <row r="64" spans="1:20" ht="14.5" hidden="1" x14ac:dyDescent="0.35">
      <c r="A64" s="603" t="s">
        <v>111</v>
      </c>
      <c r="B64" s="113" t="s">
        <v>1120</v>
      </c>
      <c r="C64" s="614" t="s">
        <v>967</v>
      </c>
      <c r="D64" s="603" t="s">
        <v>115</v>
      </c>
      <c r="E64" s="24"/>
      <c r="F64" s="603" t="s">
        <v>530</v>
      </c>
      <c r="G64" s="24"/>
      <c r="H64" s="24"/>
      <c r="I64" s="603">
        <v>36924</v>
      </c>
      <c r="J64" s="603">
        <v>26672</v>
      </c>
      <c r="K64" s="24"/>
      <c r="L64" s="624">
        <f t="shared" si="21"/>
        <v>36924</v>
      </c>
      <c r="M64" s="624">
        <f t="shared" si="21"/>
        <v>26672</v>
      </c>
      <c r="N64" s="8"/>
      <c r="O64" s="51">
        <f>IF(P64="Yes",'MD Rates'!$B$1,R64)</f>
        <v>43191</v>
      </c>
      <c r="P64" s="5" t="str">
        <f t="shared" si="2"/>
        <v>No</v>
      </c>
      <c r="R64" s="6">
        <v>43191</v>
      </c>
      <c r="T64" s="100" t="s">
        <v>325</v>
      </c>
    </row>
    <row r="65" spans="1:20" ht="14.5" hidden="1" x14ac:dyDescent="0.35">
      <c r="A65" s="603" t="s">
        <v>111</v>
      </c>
      <c r="B65" s="113" t="s">
        <v>1120</v>
      </c>
      <c r="C65" s="614" t="s">
        <v>967</v>
      </c>
      <c r="D65" s="603" t="s">
        <v>115</v>
      </c>
      <c r="E65" s="24"/>
      <c r="F65" s="603" t="s">
        <v>531</v>
      </c>
      <c r="G65" s="24"/>
      <c r="H65" s="24"/>
      <c r="I65" s="603">
        <v>36924</v>
      </c>
      <c r="J65" s="603">
        <v>26672</v>
      </c>
      <c r="K65" s="24"/>
      <c r="L65" s="624">
        <f t="shared" si="21"/>
        <v>36924</v>
      </c>
      <c r="M65" s="624">
        <f t="shared" si="21"/>
        <v>26672</v>
      </c>
      <c r="N65" s="8"/>
      <c r="O65" s="51">
        <f>IF(P65="Yes",'MD Rates'!$B$1,R65)</f>
        <v>43191</v>
      </c>
      <c r="P65" s="5" t="str">
        <f t="shared" si="2"/>
        <v>No</v>
      </c>
      <c r="R65" s="6">
        <v>43191</v>
      </c>
      <c r="T65" s="100" t="s">
        <v>325</v>
      </c>
    </row>
    <row r="66" spans="1:20" ht="14.5" hidden="1" x14ac:dyDescent="0.35">
      <c r="A66" s="603" t="s">
        <v>111</v>
      </c>
      <c r="B66" s="113" t="s">
        <v>1120</v>
      </c>
      <c r="C66" s="614" t="s">
        <v>967</v>
      </c>
      <c r="D66" s="603" t="s">
        <v>1388</v>
      </c>
      <c r="E66" s="24"/>
      <c r="F66" s="603" t="s">
        <v>530</v>
      </c>
      <c r="G66" s="24"/>
      <c r="H66" s="24"/>
      <c r="I66" s="603">
        <v>36924</v>
      </c>
      <c r="J66" s="603">
        <v>26672</v>
      </c>
      <c r="K66" s="24"/>
      <c r="L66" s="624">
        <f t="shared" ref="L66:M66" si="22">L65</f>
        <v>36924</v>
      </c>
      <c r="M66" s="624">
        <f t="shared" si="22"/>
        <v>26672</v>
      </c>
      <c r="N66" s="8"/>
      <c r="O66" s="51">
        <f>IF(P66="Yes",'MD Rates'!$B$1,R66)</f>
        <v>44287</v>
      </c>
      <c r="P66" s="1027" t="str">
        <f t="shared" si="2"/>
        <v>No</v>
      </c>
      <c r="R66" s="6">
        <v>44287</v>
      </c>
      <c r="T66" s="100"/>
    </row>
    <row r="67" spans="1:20" ht="14.5" hidden="1" x14ac:dyDescent="0.35">
      <c r="A67" s="603" t="s">
        <v>111</v>
      </c>
      <c r="B67" s="113" t="s">
        <v>1120</v>
      </c>
      <c r="C67" s="614" t="s">
        <v>967</v>
      </c>
      <c r="D67" s="603" t="s">
        <v>1388</v>
      </c>
      <c r="E67" s="24"/>
      <c r="F67" s="603" t="s">
        <v>531</v>
      </c>
      <c r="G67" s="24"/>
      <c r="H67" s="24"/>
      <c r="I67" s="603">
        <v>36924</v>
      </c>
      <c r="J67" s="603">
        <v>26672</v>
      </c>
      <c r="K67" s="24"/>
      <c r="L67" s="624">
        <f t="shared" ref="L67:M67" si="23">L66</f>
        <v>36924</v>
      </c>
      <c r="M67" s="624">
        <f t="shared" si="23"/>
        <v>26672</v>
      </c>
      <c r="N67" s="8"/>
      <c r="O67" s="51">
        <f>IF(P67="Yes",'MD Rates'!$B$1,R67)</f>
        <v>44287</v>
      </c>
      <c r="P67" s="1027" t="str">
        <f t="shared" si="2"/>
        <v>No</v>
      </c>
      <c r="R67" s="6">
        <v>44287</v>
      </c>
      <c r="T67" s="100"/>
    </row>
    <row r="68" spans="1:20" ht="14.5" hidden="1" x14ac:dyDescent="0.35">
      <c r="A68" s="603" t="s">
        <v>111</v>
      </c>
      <c r="B68" s="113" t="s">
        <v>1120</v>
      </c>
      <c r="C68" s="614" t="s">
        <v>967</v>
      </c>
      <c r="D68" s="603" t="s">
        <v>1389</v>
      </c>
      <c r="E68" s="24"/>
      <c r="F68" s="603" t="s">
        <v>530</v>
      </c>
      <c r="G68" s="24"/>
      <c r="H68" s="24"/>
      <c r="I68" s="603">
        <v>36924</v>
      </c>
      <c r="J68" s="603">
        <v>26672</v>
      </c>
      <c r="K68" s="24"/>
      <c r="L68" s="624">
        <f t="shared" ref="L68:M68" si="24">L67</f>
        <v>36924</v>
      </c>
      <c r="M68" s="624">
        <f t="shared" si="24"/>
        <v>26672</v>
      </c>
      <c r="N68" s="8"/>
      <c r="O68" s="51">
        <f>IF(P68="Yes",'MD Rates'!$B$1,R68)</f>
        <v>44287</v>
      </c>
      <c r="P68" s="1027" t="str">
        <f t="shared" si="2"/>
        <v>No</v>
      </c>
      <c r="R68" s="6">
        <v>44287</v>
      </c>
      <c r="T68" s="100"/>
    </row>
    <row r="69" spans="1:20" ht="14.5" hidden="1" x14ac:dyDescent="0.35">
      <c r="A69" s="603" t="s">
        <v>111</v>
      </c>
      <c r="B69" s="113" t="s">
        <v>1120</v>
      </c>
      <c r="C69" s="614" t="s">
        <v>967</v>
      </c>
      <c r="D69" s="603" t="s">
        <v>1389</v>
      </c>
      <c r="E69" s="24"/>
      <c r="F69" s="603" t="s">
        <v>531</v>
      </c>
      <c r="G69" s="24"/>
      <c r="H69" s="24"/>
      <c r="I69" s="603">
        <v>36924</v>
      </c>
      <c r="J69" s="603">
        <v>26672</v>
      </c>
      <c r="K69" s="24"/>
      <c r="L69" s="624">
        <f t="shared" ref="L69:M70" si="25">L68</f>
        <v>36924</v>
      </c>
      <c r="M69" s="624">
        <f t="shared" si="25"/>
        <v>26672</v>
      </c>
      <c r="N69" s="8"/>
      <c r="O69" s="51">
        <f>IF(P69="Yes",'MD Rates'!$B$1,R69)</f>
        <v>44287</v>
      </c>
      <c r="P69" s="1027" t="str">
        <f t="shared" si="2"/>
        <v>No</v>
      </c>
      <c r="R69" s="6">
        <v>44287</v>
      </c>
      <c r="T69" s="100"/>
    </row>
    <row r="70" spans="1:20" ht="14.5" hidden="1" x14ac:dyDescent="0.35">
      <c r="A70" s="603" t="s">
        <v>1117</v>
      </c>
      <c r="B70" s="113" t="s">
        <v>1120</v>
      </c>
      <c r="C70" s="614" t="s">
        <v>967</v>
      </c>
      <c r="D70" s="603" t="s">
        <v>104</v>
      </c>
      <c r="E70" s="24"/>
      <c r="F70" s="603" t="s">
        <v>530</v>
      </c>
      <c r="G70" s="24"/>
      <c r="H70" s="24"/>
      <c r="I70" s="603">
        <v>36924</v>
      </c>
      <c r="J70" s="603">
        <v>26672</v>
      </c>
      <c r="K70" s="24"/>
      <c r="L70" s="624">
        <f t="shared" si="25"/>
        <v>36924</v>
      </c>
      <c r="M70" s="624">
        <f t="shared" si="25"/>
        <v>26672</v>
      </c>
      <c r="N70" s="8"/>
      <c r="O70" s="51">
        <f>IF(P70="Yes",'MD Rates'!$B$1,R70)</f>
        <v>43191</v>
      </c>
      <c r="P70" s="5" t="str">
        <f t="shared" si="2"/>
        <v>No</v>
      </c>
      <c r="R70" s="6">
        <v>43191</v>
      </c>
      <c r="T70" s="100" t="s">
        <v>325</v>
      </c>
    </row>
    <row r="71" spans="1:20" ht="14.5" hidden="1" x14ac:dyDescent="0.35">
      <c r="A71" s="603" t="s">
        <v>1117</v>
      </c>
      <c r="B71" s="113" t="s">
        <v>1120</v>
      </c>
      <c r="C71" s="614" t="s">
        <v>967</v>
      </c>
      <c r="D71" s="603" t="s">
        <v>104</v>
      </c>
      <c r="E71" s="24"/>
      <c r="F71" s="603" t="s">
        <v>531</v>
      </c>
      <c r="G71" s="24"/>
      <c r="H71" s="24"/>
      <c r="I71" s="603">
        <v>36924</v>
      </c>
      <c r="J71" s="603">
        <v>26672</v>
      </c>
      <c r="K71" s="24"/>
      <c r="L71" s="624">
        <f t="shared" si="21"/>
        <v>36924</v>
      </c>
      <c r="M71" s="624">
        <f t="shared" si="21"/>
        <v>26672</v>
      </c>
      <c r="N71" s="8"/>
      <c r="O71" s="51">
        <f>IF(P71="Yes",'MD Rates'!$B$1,R71)</f>
        <v>43191</v>
      </c>
      <c r="P71" s="5" t="str">
        <f t="shared" si="2"/>
        <v>No</v>
      </c>
      <c r="R71" s="6">
        <v>43191</v>
      </c>
      <c r="T71" s="100" t="s">
        <v>325</v>
      </c>
    </row>
    <row r="72" spans="1:20" ht="14.5" hidden="1" x14ac:dyDescent="0.35">
      <c r="A72" s="603" t="s">
        <v>1117</v>
      </c>
      <c r="B72" s="113" t="s">
        <v>1120</v>
      </c>
      <c r="C72" s="614" t="s">
        <v>967</v>
      </c>
      <c r="D72" s="603" t="s">
        <v>114</v>
      </c>
      <c r="E72" s="24"/>
      <c r="F72" s="603" t="s">
        <v>530</v>
      </c>
      <c r="G72" s="24"/>
      <c r="H72" s="24"/>
      <c r="I72" s="603">
        <v>36924</v>
      </c>
      <c r="J72" s="603">
        <v>26672</v>
      </c>
      <c r="K72" s="24"/>
      <c r="L72" s="624">
        <f t="shared" si="21"/>
        <v>36924</v>
      </c>
      <c r="M72" s="624">
        <f t="shared" si="21"/>
        <v>26672</v>
      </c>
      <c r="N72" s="8"/>
      <c r="O72" s="51">
        <f>IF(P72="Yes",'MD Rates'!$B$1,R72)</f>
        <v>43191</v>
      </c>
      <c r="P72" s="5" t="str">
        <f t="shared" si="2"/>
        <v>No</v>
      </c>
      <c r="R72" s="6">
        <v>43191</v>
      </c>
      <c r="T72" s="100" t="s">
        <v>325</v>
      </c>
    </row>
    <row r="73" spans="1:20" ht="14.5" hidden="1" x14ac:dyDescent="0.35">
      <c r="A73" s="603" t="s">
        <v>1117</v>
      </c>
      <c r="B73" s="113" t="s">
        <v>1120</v>
      </c>
      <c r="C73" s="614" t="s">
        <v>967</v>
      </c>
      <c r="D73" s="603" t="s">
        <v>114</v>
      </c>
      <c r="E73" s="24"/>
      <c r="F73" s="603" t="s">
        <v>531</v>
      </c>
      <c r="G73" s="24"/>
      <c r="H73" s="24"/>
      <c r="I73" s="603">
        <v>36924</v>
      </c>
      <c r="J73" s="603">
        <v>26672</v>
      </c>
      <c r="K73" s="24"/>
      <c r="L73" s="624">
        <f t="shared" si="21"/>
        <v>36924</v>
      </c>
      <c r="M73" s="624">
        <f t="shared" si="21"/>
        <v>26672</v>
      </c>
      <c r="N73" s="8"/>
      <c r="O73" s="51">
        <f>IF(P73="Yes",'MD Rates'!$B$1,R73)</f>
        <v>43191</v>
      </c>
      <c r="P73" s="5" t="str">
        <f t="shared" si="2"/>
        <v>No</v>
      </c>
      <c r="R73" s="6">
        <v>43191</v>
      </c>
      <c r="T73" s="100" t="s">
        <v>325</v>
      </c>
    </row>
    <row r="74" spans="1:20" ht="14.5" hidden="1" x14ac:dyDescent="0.35">
      <c r="A74" s="603" t="s">
        <v>1117</v>
      </c>
      <c r="B74" s="113" t="s">
        <v>1120</v>
      </c>
      <c r="C74" s="614" t="s">
        <v>967</v>
      </c>
      <c r="D74" s="603" t="s">
        <v>103</v>
      </c>
      <c r="E74" s="24"/>
      <c r="F74" s="603" t="s">
        <v>530</v>
      </c>
      <c r="G74" s="24"/>
      <c r="H74" s="24"/>
      <c r="I74" s="603">
        <v>36924</v>
      </c>
      <c r="J74" s="603">
        <v>26672</v>
      </c>
      <c r="K74" s="24"/>
      <c r="L74" s="624">
        <f t="shared" si="21"/>
        <v>36924</v>
      </c>
      <c r="M74" s="624">
        <f t="shared" si="21"/>
        <v>26672</v>
      </c>
      <c r="N74" s="8"/>
      <c r="O74" s="51">
        <f>IF(P74="Yes",'MD Rates'!$B$1,R74)</f>
        <v>43191</v>
      </c>
      <c r="P74" s="5" t="str">
        <f t="shared" si="2"/>
        <v>No</v>
      </c>
      <c r="R74" s="6">
        <v>43191</v>
      </c>
      <c r="T74" s="100" t="s">
        <v>325</v>
      </c>
    </row>
    <row r="75" spans="1:20" ht="14.5" hidden="1" x14ac:dyDescent="0.35">
      <c r="A75" s="603" t="s">
        <v>1117</v>
      </c>
      <c r="B75" s="113" t="s">
        <v>1120</v>
      </c>
      <c r="C75" s="614" t="s">
        <v>967</v>
      </c>
      <c r="D75" s="603" t="s">
        <v>103</v>
      </c>
      <c r="E75" s="24"/>
      <c r="F75" s="603" t="s">
        <v>531</v>
      </c>
      <c r="G75" s="24"/>
      <c r="H75" s="24"/>
      <c r="I75" s="603">
        <v>36924</v>
      </c>
      <c r="J75" s="603">
        <v>26672</v>
      </c>
      <c r="K75" s="24"/>
      <c r="L75" s="624">
        <f t="shared" si="21"/>
        <v>36924</v>
      </c>
      <c r="M75" s="624">
        <f t="shared" si="21"/>
        <v>26672</v>
      </c>
      <c r="N75" s="8"/>
      <c r="O75" s="51">
        <f>IF(P75="Yes",'MD Rates'!$B$1,R75)</f>
        <v>43191</v>
      </c>
      <c r="P75" s="5" t="str">
        <f t="shared" si="2"/>
        <v>No</v>
      </c>
      <c r="R75" s="6">
        <v>43191</v>
      </c>
      <c r="T75" s="100" t="s">
        <v>325</v>
      </c>
    </row>
    <row r="76" spans="1:20" ht="14.5" hidden="1" x14ac:dyDescent="0.35">
      <c r="A76" s="603" t="s">
        <v>1117</v>
      </c>
      <c r="B76" s="113" t="s">
        <v>1120</v>
      </c>
      <c r="C76" s="614" t="s">
        <v>967</v>
      </c>
      <c r="D76" s="603" t="s">
        <v>115</v>
      </c>
      <c r="E76" s="24"/>
      <c r="F76" s="603" t="s">
        <v>530</v>
      </c>
      <c r="G76" s="24"/>
      <c r="H76" s="24"/>
      <c r="I76" s="603">
        <v>36924</v>
      </c>
      <c r="J76" s="603">
        <v>26672</v>
      </c>
      <c r="K76" s="24"/>
      <c r="L76" s="624">
        <f t="shared" si="21"/>
        <v>36924</v>
      </c>
      <c r="M76" s="624">
        <f t="shared" si="21"/>
        <v>26672</v>
      </c>
      <c r="N76" s="8"/>
      <c r="O76" s="51">
        <f>IF(P76="Yes",'MD Rates'!$B$1,R76)</f>
        <v>43191</v>
      </c>
      <c r="P76" s="5" t="str">
        <f t="shared" si="2"/>
        <v>No</v>
      </c>
      <c r="R76" s="6">
        <v>43191</v>
      </c>
      <c r="T76" s="100" t="s">
        <v>325</v>
      </c>
    </row>
    <row r="77" spans="1:20" ht="14.5" hidden="1" x14ac:dyDescent="0.35">
      <c r="A77" s="603" t="s">
        <v>1117</v>
      </c>
      <c r="B77" s="113" t="s">
        <v>1120</v>
      </c>
      <c r="C77" s="614" t="s">
        <v>967</v>
      </c>
      <c r="D77" s="603" t="s">
        <v>115</v>
      </c>
      <c r="E77" s="24"/>
      <c r="F77" s="603" t="s">
        <v>531</v>
      </c>
      <c r="G77" s="24"/>
      <c r="H77" s="24"/>
      <c r="I77" s="603">
        <v>36924</v>
      </c>
      <c r="J77" s="603">
        <v>26672</v>
      </c>
      <c r="K77" s="24"/>
      <c r="L77" s="624">
        <f t="shared" si="21"/>
        <v>36924</v>
      </c>
      <c r="M77" s="624">
        <f t="shared" si="21"/>
        <v>26672</v>
      </c>
      <c r="N77" s="8"/>
      <c r="O77" s="51">
        <f>IF(P77="Yes",'MD Rates'!$B$1,R77)</f>
        <v>43191</v>
      </c>
      <c r="P77" s="5" t="str">
        <f t="shared" si="2"/>
        <v>No</v>
      </c>
      <c r="R77" s="6">
        <v>43191</v>
      </c>
      <c r="T77" s="100" t="s">
        <v>325</v>
      </c>
    </row>
    <row r="78" spans="1:20" ht="14.5" hidden="1" x14ac:dyDescent="0.35">
      <c r="A78" s="603" t="s">
        <v>1117</v>
      </c>
      <c r="B78" s="113" t="s">
        <v>1120</v>
      </c>
      <c r="C78" s="614" t="s">
        <v>967</v>
      </c>
      <c r="D78" s="603" t="s">
        <v>1388</v>
      </c>
      <c r="E78" s="24"/>
      <c r="F78" s="603" t="s">
        <v>530</v>
      </c>
      <c r="G78" s="24"/>
      <c r="H78" s="24"/>
      <c r="I78" s="603">
        <v>36924</v>
      </c>
      <c r="J78" s="603">
        <v>26672</v>
      </c>
      <c r="K78" s="24"/>
      <c r="L78" s="624">
        <f t="shared" ref="L78:M78" si="26">L77</f>
        <v>36924</v>
      </c>
      <c r="M78" s="624">
        <f t="shared" si="26"/>
        <v>26672</v>
      </c>
      <c r="N78" s="8"/>
      <c r="O78" s="51">
        <f>IF(P78="Yes",'MD Rates'!$B$1,R78)</f>
        <v>44287</v>
      </c>
      <c r="P78" s="1027" t="str">
        <f t="shared" si="2"/>
        <v>No</v>
      </c>
      <c r="R78" s="6">
        <v>44287</v>
      </c>
      <c r="T78" s="100"/>
    </row>
    <row r="79" spans="1:20" ht="14.5" hidden="1" x14ac:dyDescent="0.35">
      <c r="A79" s="603" t="s">
        <v>1117</v>
      </c>
      <c r="B79" s="113" t="s">
        <v>1120</v>
      </c>
      <c r="C79" s="614" t="s">
        <v>967</v>
      </c>
      <c r="D79" s="603" t="s">
        <v>1388</v>
      </c>
      <c r="E79" s="24"/>
      <c r="F79" s="603" t="s">
        <v>531</v>
      </c>
      <c r="G79" s="24"/>
      <c r="H79" s="24"/>
      <c r="I79" s="603">
        <v>36924</v>
      </c>
      <c r="J79" s="603">
        <v>26672</v>
      </c>
      <c r="K79" s="24"/>
      <c r="L79" s="624">
        <f t="shared" ref="L79:M79" si="27">L78</f>
        <v>36924</v>
      </c>
      <c r="M79" s="624">
        <f t="shared" si="27"/>
        <v>26672</v>
      </c>
      <c r="N79" s="8"/>
      <c r="O79" s="51">
        <f>IF(P79="Yes",'MD Rates'!$B$1,R79)</f>
        <v>44287</v>
      </c>
      <c r="P79" s="1027" t="str">
        <f t="shared" si="2"/>
        <v>No</v>
      </c>
      <c r="R79" s="6">
        <v>44287</v>
      </c>
      <c r="T79" s="100"/>
    </row>
    <row r="80" spans="1:20" ht="14.5" hidden="1" x14ac:dyDescent="0.35">
      <c r="A80" s="603" t="s">
        <v>1117</v>
      </c>
      <c r="B80" s="113" t="s">
        <v>1120</v>
      </c>
      <c r="C80" s="614" t="s">
        <v>967</v>
      </c>
      <c r="D80" s="603" t="s">
        <v>1389</v>
      </c>
      <c r="E80" s="24"/>
      <c r="F80" s="603" t="s">
        <v>530</v>
      </c>
      <c r="G80" s="24"/>
      <c r="H80" s="24"/>
      <c r="I80" s="603">
        <v>36924</v>
      </c>
      <c r="J80" s="603">
        <v>26672</v>
      </c>
      <c r="K80" s="24"/>
      <c r="L80" s="624">
        <f t="shared" ref="L80:M80" si="28">L79</f>
        <v>36924</v>
      </c>
      <c r="M80" s="624">
        <f t="shared" si="28"/>
        <v>26672</v>
      </c>
      <c r="N80" s="8"/>
      <c r="O80" s="51">
        <f>IF(P80="Yes",'MD Rates'!$B$1,R80)</f>
        <v>44287</v>
      </c>
      <c r="P80" s="1027" t="str">
        <f t="shared" si="2"/>
        <v>No</v>
      </c>
      <c r="R80" s="6">
        <v>44287</v>
      </c>
      <c r="T80" s="100"/>
    </row>
    <row r="81" spans="1:20" ht="14.5" hidden="1" x14ac:dyDescent="0.35">
      <c r="A81" s="603" t="s">
        <v>1117</v>
      </c>
      <c r="B81" s="113" t="s">
        <v>1120</v>
      </c>
      <c r="C81" s="614" t="s">
        <v>967</v>
      </c>
      <c r="D81" s="603" t="s">
        <v>1389</v>
      </c>
      <c r="E81" s="24"/>
      <c r="F81" s="603" t="s">
        <v>531</v>
      </c>
      <c r="G81" s="24"/>
      <c r="H81" s="24"/>
      <c r="I81" s="603">
        <v>36924</v>
      </c>
      <c r="J81" s="603">
        <v>26672</v>
      </c>
      <c r="K81" s="24"/>
      <c r="L81" s="624">
        <f t="shared" ref="L81:M82" si="29">L80</f>
        <v>36924</v>
      </c>
      <c r="M81" s="624">
        <f t="shared" si="29"/>
        <v>26672</v>
      </c>
      <c r="N81" s="8"/>
      <c r="O81" s="51">
        <f>IF(P81="Yes",'MD Rates'!$B$1,R81)</f>
        <v>44287</v>
      </c>
      <c r="P81" s="1027" t="str">
        <f t="shared" si="2"/>
        <v>No</v>
      </c>
      <c r="R81" s="6">
        <v>44287</v>
      </c>
      <c r="T81" s="100"/>
    </row>
    <row r="82" spans="1:20" ht="14.5" hidden="1" x14ac:dyDescent="0.35">
      <c r="A82" s="603" t="s">
        <v>112</v>
      </c>
      <c r="B82" s="113" t="s">
        <v>1120</v>
      </c>
      <c r="C82" s="614" t="s">
        <v>967</v>
      </c>
      <c r="D82" s="603" t="s">
        <v>104</v>
      </c>
      <c r="E82" s="24"/>
      <c r="F82" s="603" t="s">
        <v>530</v>
      </c>
      <c r="G82" s="24"/>
      <c r="H82" s="24"/>
      <c r="I82" s="603">
        <v>36924</v>
      </c>
      <c r="J82" s="603">
        <v>26672</v>
      </c>
      <c r="K82" s="24"/>
      <c r="L82" s="624">
        <f t="shared" si="29"/>
        <v>36924</v>
      </c>
      <c r="M82" s="624">
        <f t="shared" si="29"/>
        <v>26672</v>
      </c>
      <c r="N82" s="8"/>
      <c r="O82" s="51">
        <f>IF(P82="Yes",'MD Rates'!$B$1,R82)</f>
        <v>43191</v>
      </c>
      <c r="P82" s="5" t="str">
        <f t="shared" si="2"/>
        <v>No</v>
      </c>
      <c r="R82" s="6">
        <v>43191</v>
      </c>
      <c r="T82" s="100" t="s">
        <v>325</v>
      </c>
    </row>
    <row r="83" spans="1:20" ht="14.5" hidden="1" x14ac:dyDescent="0.35">
      <c r="A83" s="603" t="s">
        <v>112</v>
      </c>
      <c r="B83" s="113" t="s">
        <v>1120</v>
      </c>
      <c r="C83" s="614" t="s">
        <v>967</v>
      </c>
      <c r="D83" s="603" t="s">
        <v>104</v>
      </c>
      <c r="E83" s="24"/>
      <c r="F83" s="603" t="s">
        <v>531</v>
      </c>
      <c r="G83" s="24"/>
      <c r="H83" s="24"/>
      <c r="I83" s="603">
        <v>36924</v>
      </c>
      <c r="J83" s="603">
        <v>26672</v>
      </c>
      <c r="K83" s="24"/>
      <c r="L83" s="624">
        <f t="shared" si="21"/>
        <v>36924</v>
      </c>
      <c r="M83" s="624">
        <f t="shared" si="21"/>
        <v>26672</v>
      </c>
      <c r="N83" s="8"/>
      <c r="O83" s="51">
        <f>IF(P83="Yes",'MD Rates'!$B$1,R83)</f>
        <v>43191</v>
      </c>
      <c r="P83" s="5" t="str">
        <f t="shared" si="2"/>
        <v>No</v>
      </c>
      <c r="R83" s="6">
        <v>43191</v>
      </c>
      <c r="T83" s="100" t="s">
        <v>325</v>
      </c>
    </row>
    <row r="84" spans="1:20" ht="14.5" hidden="1" x14ac:dyDescent="0.35">
      <c r="A84" s="603" t="s">
        <v>112</v>
      </c>
      <c r="B84" s="113" t="s">
        <v>1120</v>
      </c>
      <c r="C84" s="614" t="s">
        <v>967</v>
      </c>
      <c r="D84" s="603" t="s">
        <v>114</v>
      </c>
      <c r="E84" s="24"/>
      <c r="F84" s="603" t="s">
        <v>530</v>
      </c>
      <c r="G84" s="24"/>
      <c r="H84" s="24"/>
      <c r="I84" s="603">
        <v>36924</v>
      </c>
      <c r="J84" s="603">
        <v>26672</v>
      </c>
      <c r="K84" s="24"/>
      <c r="L84" s="624">
        <f t="shared" ref="L84:M107" si="30">L83</f>
        <v>36924</v>
      </c>
      <c r="M84" s="624">
        <f t="shared" si="30"/>
        <v>26672</v>
      </c>
      <c r="N84" s="8"/>
      <c r="O84" s="51">
        <f>IF(P84="Yes",'MD Rates'!$B$1,R84)</f>
        <v>43191</v>
      </c>
      <c r="P84" s="5" t="str">
        <f t="shared" si="2"/>
        <v>No</v>
      </c>
      <c r="R84" s="6">
        <v>43191</v>
      </c>
      <c r="T84" s="100" t="s">
        <v>325</v>
      </c>
    </row>
    <row r="85" spans="1:20" ht="14.5" hidden="1" x14ac:dyDescent="0.35">
      <c r="A85" s="603" t="s">
        <v>112</v>
      </c>
      <c r="B85" s="113" t="s">
        <v>1120</v>
      </c>
      <c r="C85" s="614" t="s">
        <v>967</v>
      </c>
      <c r="D85" s="603" t="s">
        <v>114</v>
      </c>
      <c r="E85" s="24"/>
      <c r="F85" s="603" t="s">
        <v>531</v>
      </c>
      <c r="G85" s="24"/>
      <c r="H85" s="24"/>
      <c r="I85" s="603">
        <v>36924</v>
      </c>
      <c r="J85" s="603">
        <v>26672</v>
      </c>
      <c r="K85" s="24"/>
      <c r="L85" s="624">
        <f t="shared" si="30"/>
        <v>36924</v>
      </c>
      <c r="M85" s="624">
        <f t="shared" si="30"/>
        <v>26672</v>
      </c>
      <c r="N85" s="8"/>
      <c r="O85" s="51">
        <f>IF(P85="Yes",'MD Rates'!$B$1,R85)</f>
        <v>43191</v>
      </c>
      <c r="P85" s="5" t="str">
        <f t="shared" si="2"/>
        <v>No</v>
      </c>
      <c r="R85" s="6">
        <v>43191</v>
      </c>
      <c r="T85" s="100" t="s">
        <v>325</v>
      </c>
    </row>
    <row r="86" spans="1:20" ht="14.5" hidden="1" x14ac:dyDescent="0.35">
      <c r="A86" s="603" t="s">
        <v>112</v>
      </c>
      <c r="B86" s="113" t="s">
        <v>1120</v>
      </c>
      <c r="C86" s="614" t="s">
        <v>967</v>
      </c>
      <c r="D86" s="603" t="s">
        <v>103</v>
      </c>
      <c r="E86" s="24"/>
      <c r="F86" s="603" t="s">
        <v>530</v>
      </c>
      <c r="G86" s="24"/>
      <c r="H86" s="24"/>
      <c r="I86" s="603">
        <v>36924</v>
      </c>
      <c r="J86" s="603">
        <v>26672</v>
      </c>
      <c r="K86" s="24"/>
      <c r="L86" s="624">
        <f t="shared" si="30"/>
        <v>36924</v>
      </c>
      <c r="M86" s="624">
        <f t="shared" si="30"/>
        <v>26672</v>
      </c>
      <c r="N86" s="8"/>
      <c r="O86" s="51">
        <f>IF(P86="Yes",'MD Rates'!$B$1,R86)</f>
        <v>43191</v>
      </c>
      <c r="P86" s="5" t="str">
        <f t="shared" si="2"/>
        <v>No</v>
      </c>
      <c r="R86" s="6">
        <v>43191</v>
      </c>
      <c r="T86" s="100" t="s">
        <v>325</v>
      </c>
    </row>
    <row r="87" spans="1:20" ht="14.5" hidden="1" x14ac:dyDescent="0.35">
      <c r="A87" s="603" t="s">
        <v>112</v>
      </c>
      <c r="B87" s="113" t="s">
        <v>1120</v>
      </c>
      <c r="C87" s="614" t="s">
        <v>967</v>
      </c>
      <c r="D87" s="603" t="s">
        <v>103</v>
      </c>
      <c r="E87" s="24"/>
      <c r="F87" s="603" t="s">
        <v>531</v>
      </c>
      <c r="G87" s="24"/>
      <c r="H87" s="24"/>
      <c r="I87" s="603">
        <v>36924</v>
      </c>
      <c r="J87" s="603">
        <v>26672</v>
      </c>
      <c r="K87" s="24"/>
      <c r="L87" s="624">
        <f t="shared" si="30"/>
        <v>36924</v>
      </c>
      <c r="M87" s="624">
        <f t="shared" si="30"/>
        <v>26672</v>
      </c>
      <c r="N87" s="8"/>
      <c r="O87" s="51">
        <f>IF(P87="Yes",'MD Rates'!$B$1,R87)</f>
        <v>43191</v>
      </c>
      <c r="P87" s="5" t="str">
        <f t="shared" si="2"/>
        <v>No</v>
      </c>
      <c r="R87" s="6">
        <v>43191</v>
      </c>
      <c r="T87" s="100" t="s">
        <v>325</v>
      </c>
    </row>
    <row r="88" spans="1:20" ht="14.5" hidden="1" x14ac:dyDescent="0.35">
      <c r="A88" s="603" t="s">
        <v>112</v>
      </c>
      <c r="B88" s="113" t="s">
        <v>1120</v>
      </c>
      <c r="C88" s="614" t="s">
        <v>967</v>
      </c>
      <c r="D88" s="603" t="s">
        <v>115</v>
      </c>
      <c r="E88" s="24"/>
      <c r="F88" s="603" t="s">
        <v>530</v>
      </c>
      <c r="G88" s="24"/>
      <c r="H88" s="24"/>
      <c r="I88" s="603">
        <v>36924</v>
      </c>
      <c r="J88" s="603">
        <v>26672</v>
      </c>
      <c r="K88" s="24"/>
      <c r="L88" s="624">
        <f t="shared" si="30"/>
        <v>36924</v>
      </c>
      <c r="M88" s="624">
        <f t="shared" si="30"/>
        <v>26672</v>
      </c>
      <c r="N88" s="8"/>
      <c r="O88" s="51">
        <f>IF(P88="Yes",'MD Rates'!$B$1,R88)</f>
        <v>43191</v>
      </c>
      <c r="P88" s="5" t="str">
        <f t="shared" si="2"/>
        <v>No</v>
      </c>
      <c r="R88" s="6">
        <v>43191</v>
      </c>
      <c r="T88" s="100" t="s">
        <v>325</v>
      </c>
    </row>
    <row r="89" spans="1:20" ht="14.5" hidden="1" x14ac:dyDescent="0.35">
      <c r="A89" s="603" t="s">
        <v>112</v>
      </c>
      <c r="B89" s="113" t="s">
        <v>1120</v>
      </c>
      <c r="C89" s="614" t="s">
        <v>967</v>
      </c>
      <c r="D89" s="603" t="s">
        <v>115</v>
      </c>
      <c r="E89" s="24"/>
      <c r="F89" s="603" t="s">
        <v>531</v>
      </c>
      <c r="G89" s="24"/>
      <c r="H89" s="24"/>
      <c r="I89" s="603">
        <v>36924</v>
      </c>
      <c r="J89" s="603">
        <v>26672</v>
      </c>
      <c r="K89" s="24"/>
      <c r="L89" s="624">
        <f t="shared" si="30"/>
        <v>36924</v>
      </c>
      <c r="M89" s="624">
        <f t="shared" si="30"/>
        <v>26672</v>
      </c>
      <c r="N89" s="8"/>
      <c r="O89" s="51">
        <f>IF(P89="Yes",'MD Rates'!$B$1,R89)</f>
        <v>43191</v>
      </c>
      <c r="P89" s="5" t="str">
        <f t="shared" si="2"/>
        <v>No</v>
      </c>
      <c r="R89" s="6">
        <v>43191</v>
      </c>
      <c r="T89" s="100" t="s">
        <v>325</v>
      </c>
    </row>
    <row r="90" spans="1:20" ht="14.5" hidden="1" x14ac:dyDescent="0.35">
      <c r="A90" s="603" t="s">
        <v>112</v>
      </c>
      <c r="B90" s="113" t="s">
        <v>1120</v>
      </c>
      <c r="C90" s="614" t="s">
        <v>967</v>
      </c>
      <c r="D90" s="603" t="s">
        <v>1388</v>
      </c>
      <c r="E90" s="24"/>
      <c r="F90" s="603" t="s">
        <v>530</v>
      </c>
      <c r="G90" s="24"/>
      <c r="H90" s="24"/>
      <c r="I90" s="603">
        <v>36924</v>
      </c>
      <c r="J90" s="603">
        <v>26672</v>
      </c>
      <c r="K90" s="24"/>
      <c r="L90" s="624">
        <f t="shared" ref="L90:M90" si="31">L89</f>
        <v>36924</v>
      </c>
      <c r="M90" s="624">
        <f t="shared" si="31"/>
        <v>26672</v>
      </c>
      <c r="N90" s="8"/>
      <c r="O90" s="51">
        <f>IF(P90="Yes",'MD Rates'!$B$1,R90)</f>
        <v>44287</v>
      </c>
      <c r="P90" s="1027" t="str">
        <f t="shared" si="2"/>
        <v>No</v>
      </c>
      <c r="R90" s="6">
        <v>44287</v>
      </c>
      <c r="T90" s="100"/>
    </row>
    <row r="91" spans="1:20" ht="14.5" hidden="1" x14ac:dyDescent="0.35">
      <c r="A91" s="603" t="s">
        <v>112</v>
      </c>
      <c r="B91" s="113" t="s">
        <v>1120</v>
      </c>
      <c r="C91" s="614" t="s">
        <v>967</v>
      </c>
      <c r="D91" s="603" t="s">
        <v>1388</v>
      </c>
      <c r="E91" s="24"/>
      <c r="F91" s="603" t="s">
        <v>531</v>
      </c>
      <c r="G91" s="24"/>
      <c r="H91" s="24"/>
      <c r="I91" s="603">
        <v>36924</v>
      </c>
      <c r="J91" s="603">
        <v>26672</v>
      </c>
      <c r="K91" s="24"/>
      <c r="L91" s="624">
        <f t="shared" ref="L91:M91" si="32">L90</f>
        <v>36924</v>
      </c>
      <c r="M91" s="624">
        <f t="shared" si="32"/>
        <v>26672</v>
      </c>
      <c r="N91" s="8"/>
      <c r="O91" s="51">
        <f>IF(P91="Yes",'MD Rates'!$B$1,R91)</f>
        <v>44287</v>
      </c>
      <c r="P91" s="1027" t="str">
        <f t="shared" si="2"/>
        <v>No</v>
      </c>
      <c r="R91" s="6">
        <v>44287</v>
      </c>
      <c r="T91" s="100"/>
    </row>
    <row r="92" spans="1:20" ht="14.5" hidden="1" x14ac:dyDescent="0.35">
      <c r="A92" s="603" t="s">
        <v>112</v>
      </c>
      <c r="B92" s="113" t="s">
        <v>1120</v>
      </c>
      <c r="C92" s="614" t="s">
        <v>967</v>
      </c>
      <c r="D92" s="603" t="s">
        <v>1389</v>
      </c>
      <c r="E92" s="24"/>
      <c r="F92" s="603" t="s">
        <v>530</v>
      </c>
      <c r="G92" s="24"/>
      <c r="H92" s="24"/>
      <c r="I92" s="603">
        <v>36924</v>
      </c>
      <c r="J92" s="603">
        <v>26672</v>
      </c>
      <c r="K92" s="24"/>
      <c r="L92" s="624">
        <f t="shared" ref="L92:M92" si="33">L91</f>
        <v>36924</v>
      </c>
      <c r="M92" s="624">
        <f t="shared" si="33"/>
        <v>26672</v>
      </c>
      <c r="N92" s="8"/>
      <c r="O92" s="51">
        <f>IF(P92="Yes",'MD Rates'!$B$1,R92)</f>
        <v>44287</v>
      </c>
      <c r="P92" s="1027" t="str">
        <f t="shared" si="2"/>
        <v>No</v>
      </c>
      <c r="R92" s="6">
        <v>44287</v>
      </c>
      <c r="T92" s="100"/>
    </row>
    <row r="93" spans="1:20" ht="14.5" hidden="1" x14ac:dyDescent="0.35">
      <c r="A93" s="603" t="s">
        <v>112</v>
      </c>
      <c r="B93" s="113" t="s">
        <v>1120</v>
      </c>
      <c r="C93" s="614" t="s">
        <v>967</v>
      </c>
      <c r="D93" s="603" t="s">
        <v>1389</v>
      </c>
      <c r="E93" s="24"/>
      <c r="F93" s="603" t="s">
        <v>531</v>
      </c>
      <c r="G93" s="24"/>
      <c r="H93" s="24"/>
      <c r="I93" s="603">
        <v>36924</v>
      </c>
      <c r="J93" s="603">
        <v>26672</v>
      </c>
      <c r="K93" s="24"/>
      <c r="L93" s="624">
        <f t="shared" ref="L93:M94" si="34">L92</f>
        <v>36924</v>
      </c>
      <c r="M93" s="624">
        <f t="shared" si="34"/>
        <v>26672</v>
      </c>
      <c r="N93" s="8"/>
      <c r="O93" s="51">
        <f>IF(P93="Yes",'MD Rates'!$B$1,R93)</f>
        <v>44287</v>
      </c>
      <c r="P93" s="1027" t="str">
        <f t="shared" si="2"/>
        <v>No</v>
      </c>
      <c r="R93" s="6">
        <v>44287</v>
      </c>
      <c r="T93" s="100"/>
    </row>
    <row r="94" spans="1:20" ht="14.5" hidden="1" x14ac:dyDescent="0.35">
      <c r="A94" s="603" t="s">
        <v>113</v>
      </c>
      <c r="B94" s="113" t="s">
        <v>1120</v>
      </c>
      <c r="C94" s="614" t="s">
        <v>967</v>
      </c>
      <c r="D94" s="603" t="s">
        <v>104</v>
      </c>
      <c r="E94" s="24"/>
      <c r="F94" s="603" t="s">
        <v>530</v>
      </c>
      <c r="G94" s="24"/>
      <c r="H94" s="24"/>
      <c r="I94" s="603">
        <v>36924</v>
      </c>
      <c r="J94" s="603">
        <v>26672</v>
      </c>
      <c r="K94" s="24"/>
      <c r="L94" s="624">
        <f t="shared" si="34"/>
        <v>36924</v>
      </c>
      <c r="M94" s="624">
        <f t="shared" si="34"/>
        <v>26672</v>
      </c>
      <c r="N94" s="8"/>
      <c r="O94" s="51">
        <f>IF(P94="Yes",'MD Rates'!$B$1,R94)</f>
        <v>43191</v>
      </c>
      <c r="P94" s="5" t="str">
        <f t="shared" si="2"/>
        <v>No</v>
      </c>
      <c r="R94" s="6">
        <v>43191</v>
      </c>
      <c r="T94" s="100" t="s">
        <v>325</v>
      </c>
    </row>
    <row r="95" spans="1:20" ht="14.5" hidden="1" x14ac:dyDescent="0.35">
      <c r="A95" s="603" t="s">
        <v>113</v>
      </c>
      <c r="B95" s="113" t="s">
        <v>1120</v>
      </c>
      <c r="C95" s="614" t="s">
        <v>967</v>
      </c>
      <c r="D95" s="603" t="s">
        <v>104</v>
      </c>
      <c r="E95" s="24"/>
      <c r="F95" s="603" t="s">
        <v>531</v>
      </c>
      <c r="G95" s="24"/>
      <c r="H95" s="24"/>
      <c r="I95" s="603">
        <v>36924</v>
      </c>
      <c r="J95" s="603">
        <v>26672</v>
      </c>
      <c r="K95" s="24"/>
      <c r="L95" s="624">
        <f t="shared" si="30"/>
        <v>36924</v>
      </c>
      <c r="M95" s="624">
        <f t="shared" si="30"/>
        <v>26672</v>
      </c>
      <c r="N95" s="8"/>
      <c r="O95" s="51">
        <f>IF(P95="Yes",'MD Rates'!$B$1,R95)</f>
        <v>43191</v>
      </c>
      <c r="P95" s="5" t="str">
        <f t="shared" si="2"/>
        <v>No</v>
      </c>
      <c r="R95" s="6">
        <v>43191</v>
      </c>
      <c r="T95" s="100" t="s">
        <v>325</v>
      </c>
    </row>
    <row r="96" spans="1:20" ht="14.5" hidden="1" x14ac:dyDescent="0.35">
      <c r="A96" s="603" t="s">
        <v>113</v>
      </c>
      <c r="B96" s="113" t="s">
        <v>1120</v>
      </c>
      <c r="C96" s="614" t="s">
        <v>967</v>
      </c>
      <c r="D96" s="603" t="s">
        <v>114</v>
      </c>
      <c r="E96" s="24"/>
      <c r="F96" s="603" t="s">
        <v>530</v>
      </c>
      <c r="G96" s="24"/>
      <c r="H96" s="24"/>
      <c r="I96" s="603">
        <v>36924</v>
      </c>
      <c r="J96" s="603">
        <v>26672</v>
      </c>
      <c r="K96" s="24"/>
      <c r="L96" s="624">
        <f t="shared" si="30"/>
        <v>36924</v>
      </c>
      <c r="M96" s="624">
        <f t="shared" si="30"/>
        <v>26672</v>
      </c>
      <c r="N96" s="8"/>
      <c r="O96" s="51">
        <f>IF(P96="Yes",'MD Rates'!$B$1,R96)</f>
        <v>43191</v>
      </c>
      <c r="P96" s="5" t="str">
        <f t="shared" si="2"/>
        <v>No</v>
      </c>
      <c r="R96" s="6">
        <v>43191</v>
      </c>
      <c r="T96" s="100" t="s">
        <v>325</v>
      </c>
    </row>
    <row r="97" spans="1:20" ht="14.5" hidden="1" x14ac:dyDescent="0.35">
      <c r="A97" s="603" t="s">
        <v>113</v>
      </c>
      <c r="B97" s="113" t="s">
        <v>1120</v>
      </c>
      <c r="C97" s="614" t="s">
        <v>967</v>
      </c>
      <c r="D97" s="603" t="s">
        <v>114</v>
      </c>
      <c r="E97" s="24"/>
      <c r="F97" s="603" t="s">
        <v>531</v>
      </c>
      <c r="G97" s="24"/>
      <c r="H97" s="24"/>
      <c r="I97" s="603">
        <v>36924</v>
      </c>
      <c r="J97" s="603">
        <v>26672</v>
      </c>
      <c r="K97" s="24"/>
      <c r="L97" s="624">
        <f t="shared" si="30"/>
        <v>36924</v>
      </c>
      <c r="M97" s="624">
        <f t="shared" si="30"/>
        <v>26672</v>
      </c>
      <c r="N97" s="8"/>
      <c r="O97" s="51">
        <f>IF(P97="Yes",'MD Rates'!$B$1,R97)</f>
        <v>43191</v>
      </c>
      <c r="P97" s="5" t="str">
        <f t="shared" si="2"/>
        <v>No</v>
      </c>
      <c r="R97" s="6">
        <v>43191</v>
      </c>
      <c r="T97" s="100" t="s">
        <v>325</v>
      </c>
    </row>
    <row r="98" spans="1:20" ht="14.5" hidden="1" x14ac:dyDescent="0.35">
      <c r="A98" s="603" t="s">
        <v>113</v>
      </c>
      <c r="B98" s="113" t="s">
        <v>1120</v>
      </c>
      <c r="C98" s="614" t="s">
        <v>967</v>
      </c>
      <c r="D98" s="603" t="s">
        <v>103</v>
      </c>
      <c r="E98" s="24"/>
      <c r="F98" s="603" t="s">
        <v>530</v>
      </c>
      <c r="G98" s="24"/>
      <c r="H98" s="24"/>
      <c r="I98" s="603">
        <v>36924</v>
      </c>
      <c r="J98" s="603">
        <v>26672</v>
      </c>
      <c r="K98" s="24"/>
      <c r="L98" s="624">
        <f t="shared" si="30"/>
        <v>36924</v>
      </c>
      <c r="M98" s="624">
        <f t="shared" si="30"/>
        <v>26672</v>
      </c>
      <c r="N98" s="8"/>
      <c r="O98" s="51">
        <f>IF(P98="Yes",'MD Rates'!$B$1,R98)</f>
        <v>43191</v>
      </c>
      <c r="P98" s="5" t="str">
        <f t="shared" si="2"/>
        <v>No</v>
      </c>
      <c r="R98" s="6">
        <v>43191</v>
      </c>
      <c r="T98" s="100" t="s">
        <v>325</v>
      </c>
    </row>
    <row r="99" spans="1:20" ht="14.5" hidden="1" x14ac:dyDescent="0.35">
      <c r="A99" s="603" t="s">
        <v>113</v>
      </c>
      <c r="B99" s="113" t="s">
        <v>1120</v>
      </c>
      <c r="C99" s="614" t="s">
        <v>967</v>
      </c>
      <c r="D99" s="603" t="s">
        <v>103</v>
      </c>
      <c r="E99" s="24"/>
      <c r="F99" s="603" t="s">
        <v>531</v>
      </c>
      <c r="G99" s="24"/>
      <c r="H99" s="24"/>
      <c r="I99" s="603">
        <v>36924</v>
      </c>
      <c r="J99" s="603">
        <v>26672</v>
      </c>
      <c r="K99" s="24"/>
      <c r="L99" s="624">
        <f t="shared" si="30"/>
        <v>36924</v>
      </c>
      <c r="M99" s="624">
        <f t="shared" si="30"/>
        <v>26672</v>
      </c>
      <c r="N99" s="8"/>
      <c r="O99" s="51">
        <f>IF(P99="Yes",'MD Rates'!$B$1,R99)</f>
        <v>43191</v>
      </c>
      <c r="P99" s="5" t="str">
        <f t="shared" ref="P99:P141" si="35">IF(I99&lt;&gt;L99,"Yes","No")</f>
        <v>No</v>
      </c>
      <c r="R99" s="6">
        <v>43191</v>
      </c>
      <c r="T99" s="100" t="s">
        <v>325</v>
      </c>
    </row>
    <row r="100" spans="1:20" ht="14.5" hidden="1" x14ac:dyDescent="0.35">
      <c r="A100" s="603" t="s">
        <v>113</v>
      </c>
      <c r="B100" s="113" t="s">
        <v>1120</v>
      </c>
      <c r="C100" s="614" t="s">
        <v>967</v>
      </c>
      <c r="D100" s="603" t="s">
        <v>115</v>
      </c>
      <c r="E100" s="24"/>
      <c r="F100" s="603" t="s">
        <v>530</v>
      </c>
      <c r="G100" s="24"/>
      <c r="H100" s="24"/>
      <c r="I100" s="603">
        <v>36924</v>
      </c>
      <c r="J100" s="603">
        <v>26672</v>
      </c>
      <c r="K100" s="24"/>
      <c r="L100" s="624">
        <f t="shared" si="30"/>
        <v>36924</v>
      </c>
      <c r="M100" s="624">
        <f t="shared" si="30"/>
        <v>26672</v>
      </c>
      <c r="N100" s="8"/>
      <c r="O100" s="51">
        <f>IF(P100="Yes",'MD Rates'!$B$1,R100)</f>
        <v>43191</v>
      </c>
      <c r="P100" s="5" t="str">
        <f t="shared" si="35"/>
        <v>No</v>
      </c>
      <c r="R100" s="6">
        <v>43191</v>
      </c>
      <c r="T100" s="100" t="s">
        <v>325</v>
      </c>
    </row>
    <row r="101" spans="1:20" ht="14.5" hidden="1" x14ac:dyDescent="0.35">
      <c r="A101" s="603" t="s">
        <v>113</v>
      </c>
      <c r="B101" s="113" t="s">
        <v>1120</v>
      </c>
      <c r="C101" s="614" t="s">
        <v>967</v>
      </c>
      <c r="D101" s="603" t="s">
        <v>115</v>
      </c>
      <c r="E101" s="24"/>
      <c r="F101" s="603" t="s">
        <v>531</v>
      </c>
      <c r="G101" s="24"/>
      <c r="H101" s="24"/>
      <c r="I101" s="603">
        <v>36924</v>
      </c>
      <c r="J101" s="603">
        <v>26672</v>
      </c>
      <c r="K101" s="24"/>
      <c r="L101" s="624">
        <f t="shared" si="30"/>
        <v>36924</v>
      </c>
      <c r="M101" s="624">
        <f t="shared" si="30"/>
        <v>26672</v>
      </c>
      <c r="N101" s="8"/>
      <c r="O101" s="51">
        <f>IF(P101="Yes",'MD Rates'!$B$1,R101)</f>
        <v>43191</v>
      </c>
      <c r="P101" s="5" t="str">
        <f t="shared" si="35"/>
        <v>No</v>
      </c>
      <c r="R101" s="6">
        <v>43191</v>
      </c>
      <c r="T101" s="100" t="s">
        <v>325</v>
      </c>
    </row>
    <row r="102" spans="1:20" ht="14.5" hidden="1" x14ac:dyDescent="0.35">
      <c r="A102" s="603" t="s">
        <v>113</v>
      </c>
      <c r="B102" s="113" t="s">
        <v>1120</v>
      </c>
      <c r="C102" s="614" t="s">
        <v>967</v>
      </c>
      <c r="D102" s="603" t="s">
        <v>1388</v>
      </c>
      <c r="E102" s="24"/>
      <c r="F102" s="603" t="s">
        <v>530</v>
      </c>
      <c r="G102" s="24"/>
      <c r="H102" s="24"/>
      <c r="I102" s="603">
        <v>36924</v>
      </c>
      <c r="J102" s="603">
        <v>26672</v>
      </c>
      <c r="K102" s="24"/>
      <c r="L102" s="624">
        <f t="shared" ref="L102:M102" si="36">L101</f>
        <v>36924</v>
      </c>
      <c r="M102" s="624">
        <f t="shared" si="36"/>
        <v>26672</v>
      </c>
      <c r="N102" s="8"/>
      <c r="O102" s="51">
        <f>IF(P102="Yes",'MD Rates'!$B$1,R102)</f>
        <v>44287</v>
      </c>
      <c r="P102" s="1027" t="str">
        <f t="shared" si="35"/>
        <v>No</v>
      </c>
      <c r="R102" s="6">
        <v>44287</v>
      </c>
      <c r="T102" s="100"/>
    </row>
    <row r="103" spans="1:20" ht="14.5" hidden="1" x14ac:dyDescent="0.35">
      <c r="A103" s="603" t="s">
        <v>113</v>
      </c>
      <c r="B103" s="113" t="s">
        <v>1120</v>
      </c>
      <c r="C103" s="614" t="s">
        <v>967</v>
      </c>
      <c r="D103" s="603" t="s">
        <v>1388</v>
      </c>
      <c r="E103" s="24"/>
      <c r="F103" s="603" t="s">
        <v>531</v>
      </c>
      <c r="G103" s="24"/>
      <c r="H103" s="24"/>
      <c r="I103" s="603">
        <v>36924</v>
      </c>
      <c r="J103" s="603">
        <v>26672</v>
      </c>
      <c r="K103" s="24"/>
      <c r="L103" s="624">
        <f t="shared" ref="L103:M103" si="37">L102</f>
        <v>36924</v>
      </c>
      <c r="M103" s="624">
        <f t="shared" si="37"/>
        <v>26672</v>
      </c>
      <c r="N103" s="8"/>
      <c r="O103" s="51">
        <f>IF(P103="Yes",'MD Rates'!$B$1,R103)</f>
        <v>44287</v>
      </c>
      <c r="P103" s="1027" t="str">
        <f t="shared" si="35"/>
        <v>No</v>
      </c>
      <c r="R103" s="6">
        <v>44287</v>
      </c>
      <c r="T103" s="100"/>
    </row>
    <row r="104" spans="1:20" ht="14.5" hidden="1" x14ac:dyDescent="0.35">
      <c r="A104" s="603" t="s">
        <v>113</v>
      </c>
      <c r="B104" s="113" t="s">
        <v>1120</v>
      </c>
      <c r="C104" s="614" t="s">
        <v>967</v>
      </c>
      <c r="D104" s="603" t="s">
        <v>1389</v>
      </c>
      <c r="E104" s="24"/>
      <c r="F104" s="603" t="s">
        <v>530</v>
      </c>
      <c r="G104" s="24"/>
      <c r="H104" s="24"/>
      <c r="I104" s="603">
        <v>36924</v>
      </c>
      <c r="J104" s="603">
        <v>26672</v>
      </c>
      <c r="K104" s="24"/>
      <c r="L104" s="624">
        <f t="shared" ref="L104:M104" si="38">L103</f>
        <v>36924</v>
      </c>
      <c r="M104" s="624">
        <f t="shared" si="38"/>
        <v>26672</v>
      </c>
      <c r="N104" s="8"/>
      <c r="O104" s="51">
        <f>IF(P104="Yes",'MD Rates'!$B$1,R104)</f>
        <v>44287</v>
      </c>
      <c r="P104" s="1027" t="str">
        <f t="shared" si="35"/>
        <v>No</v>
      </c>
      <c r="R104" s="6">
        <v>44287</v>
      </c>
      <c r="T104" s="100"/>
    </row>
    <row r="105" spans="1:20" ht="14.5" hidden="1" x14ac:dyDescent="0.35">
      <c r="A105" s="603" t="s">
        <v>113</v>
      </c>
      <c r="B105" s="113" t="s">
        <v>1120</v>
      </c>
      <c r="C105" s="614" t="s">
        <v>967</v>
      </c>
      <c r="D105" s="603" t="s">
        <v>1389</v>
      </c>
      <c r="E105" s="24"/>
      <c r="F105" s="603" t="s">
        <v>531</v>
      </c>
      <c r="G105" s="24"/>
      <c r="H105" s="24"/>
      <c r="I105" s="603">
        <v>36924</v>
      </c>
      <c r="J105" s="603">
        <v>26672</v>
      </c>
      <c r="K105" s="24"/>
      <c r="L105" s="624">
        <f t="shared" ref="L105:M106" si="39">L104</f>
        <v>36924</v>
      </c>
      <c r="M105" s="624">
        <f t="shared" si="39"/>
        <v>26672</v>
      </c>
      <c r="N105" s="8"/>
      <c r="O105" s="51">
        <f>IF(P105="Yes",'MD Rates'!$B$1,R105)</f>
        <v>44287</v>
      </c>
      <c r="P105" s="1027" t="str">
        <f t="shared" si="35"/>
        <v>No</v>
      </c>
      <c r="R105" s="6">
        <v>44287</v>
      </c>
      <c r="T105" s="100"/>
    </row>
    <row r="106" spans="1:20" ht="14.5" hidden="1" x14ac:dyDescent="0.35">
      <c r="A106" s="603" t="s">
        <v>1118</v>
      </c>
      <c r="B106" s="113" t="s">
        <v>1120</v>
      </c>
      <c r="C106" s="614" t="s">
        <v>967</v>
      </c>
      <c r="D106" s="603" t="s">
        <v>104</v>
      </c>
      <c r="E106" s="24"/>
      <c r="F106" s="603" t="s">
        <v>530</v>
      </c>
      <c r="G106" s="24"/>
      <c r="H106" s="24"/>
      <c r="I106" s="603">
        <v>36924</v>
      </c>
      <c r="J106" s="603">
        <v>26672</v>
      </c>
      <c r="K106" s="24"/>
      <c r="L106" s="624">
        <f t="shared" si="39"/>
        <v>36924</v>
      </c>
      <c r="M106" s="624">
        <f t="shared" si="39"/>
        <v>26672</v>
      </c>
      <c r="N106" s="8"/>
      <c r="O106" s="51">
        <f>IF(P106="Yes",'MD Rates'!$B$1,R106)</f>
        <v>43191</v>
      </c>
      <c r="P106" s="5" t="str">
        <f t="shared" si="35"/>
        <v>No</v>
      </c>
      <c r="R106" s="6">
        <v>43191</v>
      </c>
      <c r="T106" s="100" t="s">
        <v>325</v>
      </c>
    </row>
    <row r="107" spans="1:20" ht="14.5" hidden="1" x14ac:dyDescent="0.35">
      <c r="A107" s="603" t="s">
        <v>1118</v>
      </c>
      <c r="B107" s="113" t="s">
        <v>1120</v>
      </c>
      <c r="C107" s="614" t="s">
        <v>967</v>
      </c>
      <c r="D107" s="603" t="s">
        <v>104</v>
      </c>
      <c r="E107" s="24"/>
      <c r="F107" s="603" t="s">
        <v>531</v>
      </c>
      <c r="G107" s="24"/>
      <c r="H107" s="24"/>
      <c r="I107" s="603">
        <v>36924</v>
      </c>
      <c r="J107" s="603">
        <v>26672</v>
      </c>
      <c r="K107" s="24"/>
      <c r="L107" s="624">
        <f t="shared" si="30"/>
        <v>36924</v>
      </c>
      <c r="M107" s="624">
        <f t="shared" si="30"/>
        <v>26672</v>
      </c>
      <c r="N107" s="8"/>
      <c r="O107" s="51">
        <f>IF(P107="Yes",'MD Rates'!$B$1,R107)</f>
        <v>43191</v>
      </c>
      <c r="P107" s="5" t="str">
        <f t="shared" si="35"/>
        <v>No</v>
      </c>
      <c r="R107" s="6">
        <v>43191</v>
      </c>
      <c r="T107" s="100" t="s">
        <v>325</v>
      </c>
    </row>
    <row r="108" spans="1:20" ht="14.5" hidden="1" x14ac:dyDescent="0.35">
      <c r="A108" s="603" t="s">
        <v>1118</v>
      </c>
      <c r="B108" s="113" t="s">
        <v>1120</v>
      </c>
      <c r="C108" s="614" t="s">
        <v>967</v>
      </c>
      <c r="D108" s="603" t="s">
        <v>114</v>
      </c>
      <c r="E108" s="24"/>
      <c r="F108" s="603" t="s">
        <v>530</v>
      </c>
      <c r="G108" s="24"/>
      <c r="H108" s="24"/>
      <c r="I108" s="603">
        <v>36924</v>
      </c>
      <c r="J108" s="603">
        <v>26672</v>
      </c>
      <c r="K108" s="24"/>
      <c r="L108" s="624">
        <f t="shared" ref="L108:M131" si="40">L107</f>
        <v>36924</v>
      </c>
      <c r="M108" s="624">
        <f t="shared" si="40"/>
        <v>26672</v>
      </c>
      <c r="N108" s="8"/>
      <c r="O108" s="51">
        <f>IF(P108="Yes",'MD Rates'!$B$1,R108)</f>
        <v>43191</v>
      </c>
      <c r="P108" s="5" t="str">
        <f t="shared" si="35"/>
        <v>No</v>
      </c>
      <c r="R108" s="6">
        <v>43191</v>
      </c>
      <c r="T108" s="100" t="s">
        <v>325</v>
      </c>
    </row>
    <row r="109" spans="1:20" ht="14.5" hidden="1" x14ac:dyDescent="0.35">
      <c r="A109" s="603" t="s">
        <v>1118</v>
      </c>
      <c r="B109" s="113" t="s">
        <v>1120</v>
      </c>
      <c r="C109" s="614" t="s">
        <v>967</v>
      </c>
      <c r="D109" s="603" t="s">
        <v>114</v>
      </c>
      <c r="E109" s="24"/>
      <c r="F109" s="603" t="s">
        <v>531</v>
      </c>
      <c r="G109" s="24"/>
      <c r="H109" s="24"/>
      <c r="I109" s="603">
        <v>36924</v>
      </c>
      <c r="J109" s="603">
        <v>26672</v>
      </c>
      <c r="K109" s="24"/>
      <c r="L109" s="624">
        <f t="shared" si="40"/>
        <v>36924</v>
      </c>
      <c r="M109" s="624">
        <f t="shared" si="40"/>
        <v>26672</v>
      </c>
      <c r="N109" s="8"/>
      <c r="O109" s="51">
        <f>IF(P109="Yes",'MD Rates'!$B$1,R109)</f>
        <v>43191</v>
      </c>
      <c r="P109" s="5" t="str">
        <f t="shared" si="35"/>
        <v>No</v>
      </c>
      <c r="R109" s="6">
        <v>43191</v>
      </c>
      <c r="T109" s="100" t="s">
        <v>325</v>
      </c>
    </row>
    <row r="110" spans="1:20" ht="14.5" hidden="1" x14ac:dyDescent="0.35">
      <c r="A110" s="603" t="s">
        <v>1118</v>
      </c>
      <c r="B110" s="113" t="s">
        <v>1120</v>
      </c>
      <c r="C110" s="614" t="s">
        <v>967</v>
      </c>
      <c r="D110" s="603" t="s">
        <v>103</v>
      </c>
      <c r="E110" s="24"/>
      <c r="F110" s="603" t="s">
        <v>530</v>
      </c>
      <c r="G110" s="24"/>
      <c r="H110" s="24"/>
      <c r="I110" s="603">
        <v>36924</v>
      </c>
      <c r="J110" s="603">
        <v>26672</v>
      </c>
      <c r="K110" s="24"/>
      <c r="L110" s="624">
        <f t="shared" si="40"/>
        <v>36924</v>
      </c>
      <c r="M110" s="624">
        <f t="shared" si="40"/>
        <v>26672</v>
      </c>
      <c r="N110" s="8"/>
      <c r="O110" s="51">
        <f>IF(P110="Yes",'MD Rates'!$B$1,R110)</f>
        <v>43191</v>
      </c>
      <c r="P110" s="5" t="str">
        <f t="shared" si="35"/>
        <v>No</v>
      </c>
      <c r="R110" s="6">
        <v>43191</v>
      </c>
      <c r="T110" s="100" t="s">
        <v>325</v>
      </c>
    </row>
    <row r="111" spans="1:20" ht="14.5" hidden="1" x14ac:dyDescent="0.35">
      <c r="A111" s="603" t="s">
        <v>1118</v>
      </c>
      <c r="B111" s="113" t="s">
        <v>1120</v>
      </c>
      <c r="C111" s="614" t="s">
        <v>967</v>
      </c>
      <c r="D111" s="603" t="s">
        <v>103</v>
      </c>
      <c r="E111" s="24"/>
      <c r="F111" s="603" t="s">
        <v>531</v>
      </c>
      <c r="G111" s="24"/>
      <c r="H111" s="24"/>
      <c r="I111" s="603">
        <v>36924</v>
      </c>
      <c r="J111" s="603">
        <v>26672</v>
      </c>
      <c r="K111" s="24"/>
      <c r="L111" s="624">
        <f t="shared" si="40"/>
        <v>36924</v>
      </c>
      <c r="M111" s="624">
        <f t="shared" si="40"/>
        <v>26672</v>
      </c>
      <c r="N111" s="8"/>
      <c r="O111" s="51">
        <f>IF(P111="Yes",'MD Rates'!$B$1,R111)</f>
        <v>43191</v>
      </c>
      <c r="P111" s="5" t="str">
        <f t="shared" si="35"/>
        <v>No</v>
      </c>
      <c r="R111" s="6">
        <v>43191</v>
      </c>
      <c r="T111" s="100" t="s">
        <v>325</v>
      </c>
    </row>
    <row r="112" spans="1:20" ht="14.5" hidden="1" x14ac:dyDescent="0.35">
      <c r="A112" s="603" t="s">
        <v>1118</v>
      </c>
      <c r="B112" s="113" t="s">
        <v>1120</v>
      </c>
      <c r="C112" s="614" t="s">
        <v>967</v>
      </c>
      <c r="D112" s="603" t="s">
        <v>115</v>
      </c>
      <c r="E112" s="24"/>
      <c r="F112" s="603" t="s">
        <v>530</v>
      </c>
      <c r="G112" s="24"/>
      <c r="H112" s="24"/>
      <c r="I112" s="603">
        <v>36924</v>
      </c>
      <c r="J112" s="603">
        <v>26672</v>
      </c>
      <c r="K112" s="24"/>
      <c r="L112" s="624">
        <f t="shared" si="40"/>
        <v>36924</v>
      </c>
      <c r="M112" s="624">
        <f t="shared" si="40"/>
        <v>26672</v>
      </c>
      <c r="N112" s="8"/>
      <c r="O112" s="51">
        <f>IF(P112="Yes",'MD Rates'!$B$1,R112)</f>
        <v>43191</v>
      </c>
      <c r="P112" s="5" t="str">
        <f t="shared" si="35"/>
        <v>No</v>
      </c>
      <c r="R112" s="6">
        <v>43191</v>
      </c>
      <c r="T112" s="100" t="s">
        <v>325</v>
      </c>
    </row>
    <row r="113" spans="1:20" ht="14.5" hidden="1" x14ac:dyDescent="0.35">
      <c r="A113" s="603" t="s">
        <v>1118</v>
      </c>
      <c r="B113" s="113" t="s">
        <v>1120</v>
      </c>
      <c r="C113" s="614" t="s">
        <v>967</v>
      </c>
      <c r="D113" s="603" t="s">
        <v>115</v>
      </c>
      <c r="E113" s="24"/>
      <c r="F113" s="603" t="s">
        <v>531</v>
      </c>
      <c r="G113" s="24"/>
      <c r="H113" s="24"/>
      <c r="I113" s="603">
        <v>36924</v>
      </c>
      <c r="J113" s="603">
        <v>26672</v>
      </c>
      <c r="K113" s="24"/>
      <c r="L113" s="624">
        <f t="shared" si="40"/>
        <v>36924</v>
      </c>
      <c r="M113" s="624">
        <f t="shared" si="40"/>
        <v>26672</v>
      </c>
      <c r="N113" s="8"/>
      <c r="O113" s="51">
        <f>IF(P113="Yes",'MD Rates'!$B$1,R113)</f>
        <v>43191</v>
      </c>
      <c r="P113" s="5" t="str">
        <f t="shared" si="35"/>
        <v>No</v>
      </c>
      <c r="R113" s="6">
        <v>43191</v>
      </c>
      <c r="T113" s="100" t="s">
        <v>325</v>
      </c>
    </row>
    <row r="114" spans="1:20" ht="14.5" hidden="1" x14ac:dyDescent="0.35">
      <c r="A114" s="603" t="s">
        <v>1118</v>
      </c>
      <c r="B114" s="113" t="s">
        <v>1120</v>
      </c>
      <c r="C114" s="614" t="s">
        <v>967</v>
      </c>
      <c r="D114" s="603" t="s">
        <v>1388</v>
      </c>
      <c r="E114" s="24"/>
      <c r="F114" s="603" t="s">
        <v>530</v>
      </c>
      <c r="G114" s="24"/>
      <c r="H114" s="24"/>
      <c r="I114" s="603">
        <v>36924</v>
      </c>
      <c r="J114" s="603">
        <v>26672</v>
      </c>
      <c r="K114" s="24"/>
      <c r="L114" s="624">
        <f t="shared" ref="L114:M114" si="41">L113</f>
        <v>36924</v>
      </c>
      <c r="M114" s="624">
        <f t="shared" si="41"/>
        <v>26672</v>
      </c>
      <c r="N114" s="8"/>
      <c r="O114" s="51">
        <f>IF(P114="Yes",'MD Rates'!$B$1,R114)</f>
        <v>44287</v>
      </c>
      <c r="P114" s="1027" t="str">
        <f t="shared" si="35"/>
        <v>No</v>
      </c>
      <c r="R114" s="6">
        <v>44287</v>
      </c>
      <c r="T114" s="100"/>
    </row>
    <row r="115" spans="1:20" ht="14.5" hidden="1" x14ac:dyDescent="0.35">
      <c r="A115" s="603" t="s">
        <v>1118</v>
      </c>
      <c r="B115" s="113" t="s">
        <v>1120</v>
      </c>
      <c r="C115" s="614" t="s">
        <v>967</v>
      </c>
      <c r="D115" s="603" t="s">
        <v>1388</v>
      </c>
      <c r="E115" s="24"/>
      <c r="F115" s="603" t="s">
        <v>531</v>
      </c>
      <c r="G115" s="24"/>
      <c r="H115" s="24"/>
      <c r="I115" s="603">
        <v>36924</v>
      </c>
      <c r="J115" s="603">
        <v>26672</v>
      </c>
      <c r="K115" s="24"/>
      <c r="L115" s="624">
        <f t="shared" ref="L115:M115" si="42">L114</f>
        <v>36924</v>
      </c>
      <c r="M115" s="624">
        <f t="shared" si="42"/>
        <v>26672</v>
      </c>
      <c r="N115" s="8"/>
      <c r="O115" s="51">
        <f>IF(P115="Yes",'MD Rates'!$B$1,R115)</f>
        <v>44287</v>
      </c>
      <c r="P115" s="1027" t="str">
        <f t="shared" si="35"/>
        <v>No</v>
      </c>
      <c r="R115" s="6">
        <v>44287</v>
      </c>
      <c r="T115" s="100"/>
    </row>
    <row r="116" spans="1:20" ht="14.5" hidden="1" x14ac:dyDescent="0.35">
      <c r="A116" s="603" t="s">
        <v>1118</v>
      </c>
      <c r="B116" s="113" t="s">
        <v>1120</v>
      </c>
      <c r="C116" s="614" t="s">
        <v>967</v>
      </c>
      <c r="D116" s="603" t="s">
        <v>1389</v>
      </c>
      <c r="E116" s="24"/>
      <c r="F116" s="603" t="s">
        <v>530</v>
      </c>
      <c r="G116" s="24"/>
      <c r="H116" s="24"/>
      <c r="I116" s="603">
        <v>36924</v>
      </c>
      <c r="J116" s="603">
        <v>26672</v>
      </c>
      <c r="K116" s="24"/>
      <c r="L116" s="624">
        <f t="shared" ref="L116:M116" si="43">L115</f>
        <v>36924</v>
      </c>
      <c r="M116" s="624">
        <f t="shared" si="43"/>
        <v>26672</v>
      </c>
      <c r="N116" s="8"/>
      <c r="O116" s="51">
        <f>IF(P116="Yes",'MD Rates'!$B$1,R116)</f>
        <v>44287</v>
      </c>
      <c r="P116" s="1027" t="str">
        <f t="shared" si="35"/>
        <v>No</v>
      </c>
      <c r="R116" s="6">
        <v>44287</v>
      </c>
      <c r="T116" s="100"/>
    </row>
    <row r="117" spans="1:20" ht="14.5" hidden="1" x14ac:dyDescent="0.35">
      <c r="A117" s="603" t="s">
        <v>1118</v>
      </c>
      <c r="B117" s="113" t="s">
        <v>1120</v>
      </c>
      <c r="C117" s="614" t="s">
        <v>967</v>
      </c>
      <c r="D117" s="603" t="s">
        <v>1389</v>
      </c>
      <c r="E117" s="24"/>
      <c r="F117" s="603" t="s">
        <v>531</v>
      </c>
      <c r="G117" s="24"/>
      <c r="H117" s="24"/>
      <c r="I117" s="603">
        <v>36924</v>
      </c>
      <c r="J117" s="603">
        <v>26672</v>
      </c>
      <c r="K117" s="24"/>
      <c r="L117" s="624">
        <f t="shared" ref="L117:M118" si="44">L116</f>
        <v>36924</v>
      </c>
      <c r="M117" s="624">
        <f t="shared" si="44"/>
        <v>26672</v>
      </c>
      <c r="N117" s="8"/>
      <c r="O117" s="51">
        <f>IF(P117="Yes",'MD Rates'!$B$1,R117)</f>
        <v>44287</v>
      </c>
      <c r="P117" s="1027" t="str">
        <f t="shared" si="35"/>
        <v>No</v>
      </c>
      <c r="R117" s="6">
        <v>44287</v>
      </c>
      <c r="T117" s="100"/>
    </row>
    <row r="118" spans="1:20" ht="14.5" hidden="1" x14ac:dyDescent="0.35">
      <c r="A118" s="603" t="s">
        <v>1119</v>
      </c>
      <c r="B118" s="113" t="s">
        <v>1120</v>
      </c>
      <c r="C118" s="614" t="s">
        <v>967</v>
      </c>
      <c r="D118" s="603" t="s">
        <v>104</v>
      </c>
      <c r="E118" s="24"/>
      <c r="F118" s="603" t="s">
        <v>530</v>
      </c>
      <c r="G118" s="24"/>
      <c r="H118" s="24"/>
      <c r="I118" s="603">
        <v>36924</v>
      </c>
      <c r="J118" s="603">
        <v>26672</v>
      </c>
      <c r="K118" s="24"/>
      <c r="L118" s="624">
        <f t="shared" si="44"/>
        <v>36924</v>
      </c>
      <c r="M118" s="624">
        <f t="shared" si="44"/>
        <v>26672</v>
      </c>
      <c r="N118" s="8"/>
      <c r="O118" s="51">
        <f>IF(P118="Yes",'MD Rates'!$B$1,R118)</f>
        <v>43191</v>
      </c>
      <c r="P118" s="5" t="str">
        <f t="shared" si="35"/>
        <v>No</v>
      </c>
      <c r="R118" s="6">
        <v>43191</v>
      </c>
      <c r="T118" s="100" t="s">
        <v>325</v>
      </c>
    </row>
    <row r="119" spans="1:20" ht="14.5" hidden="1" x14ac:dyDescent="0.35">
      <c r="A119" s="603" t="s">
        <v>1119</v>
      </c>
      <c r="B119" s="113" t="s">
        <v>1120</v>
      </c>
      <c r="C119" s="614" t="s">
        <v>967</v>
      </c>
      <c r="D119" s="603" t="s">
        <v>104</v>
      </c>
      <c r="E119" s="24"/>
      <c r="F119" s="603" t="s">
        <v>531</v>
      </c>
      <c r="G119" s="24"/>
      <c r="H119" s="24"/>
      <c r="I119" s="603">
        <v>36924</v>
      </c>
      <c r="J119" s="603">
        <v>26672</v>
      </c>
      <c r="K119" s="24"/>
      <c r="L119" s="624">
        <f t="shared" si="40"/>
        <v>36924</v>
      </c>
      <c r="M119" s="624">
        <f t="shared" si="40"/>
        <v>26672</v>
      </c>
      <c r="N119" s="8"/>
      <c r="O119" s="51">
        <f>IF(P119="Yes",'MD Rates'!$B$1,R119)</f>
        <v>43191</v>
      </c>
      <c r="P119" s="5" t="str">
        <f t="shared" si="35"/>
        <v>No</v>
      </c>
      <c r="R119" s="6">
        <v>43191</v>
      </c>
      <c r="T119" s="100" t="s">
        <v>325</v>
      </c>
    </row>
    <row r="120" spans="1:20" ht="14.5" hidden="1" x14ac:dyDescent="0.35">
      <c r="A120" s="603" t="s">
        <v>1119</v>
      </c>
      <c r="B120" s="113" t="s">
        <v>1120</v>
      </c>
      <c r="C120" s="614" t="s">
        <v>967</v>
      </c>
      <c r="D120" s="603" t="s">
        <v>114</v>
      </c>
      <c r="E120" s="24"/>
      <c r="F120" s="603" t="s">
        <v>530</v>
      </c>
      <c r="G120" s="24"/>
      <c r="H120" s="24"/>
      <c r="I120" s="603">
        <v>36924</v>
      </c>
      <c r="J120" s="603">
        <v>26672</v>
      </c>
      <c r="K120" s="24"/>
      <c r="L120" s="624">
        <f t="shared" si="40"/>
        <v>36924</v>
      </c>
      <c r="M120" s="624">
        <f t="shared" si="40"/>
        <v>26672</v>
      </c>
      <c r="N120" s="8"/>
      <c r="O120" s="51">
        <f>IF(P120="Yes",'MD Rates'!$B$1,R120)</f>
        <v>43191</v>
      </c>
      <c r="P120" s="5" t="str">
        <f t="shared" si="35"/>
        <v>No</v>
      </c>
      <c r="R120" s="6">
        <v>43191</v>
      </c>
      <c r="T120" s="100" t="s">
        <v>325</v>
      </c>
    </row>
    <row r="121" spans="1:20" ht="14.5" hidden="1" x14ac:dyDescent="0.35">
      <c r="A121" s="603" t="s">
        <v>1119</v>
      </c>
      <c r="B121" s="113" t="s">
        <v>1120</v>
      </c>
      <c r="C121" s="614" t="s">
        <v>967</v>
      </c>
      <c r="D121" s="603" t="s">
        <v>114</v>
      </c>
      <c r="E121" s="24"/>
      <c r="F121" s="603" t="s">
        <v>531</v>
      </c>
      <c r="G121" s="24"/>
      <c r="H121" s="24"/>
      <c r="I121" s="603">
        <v>36924</v>
      </c>
      <c r="J121" s="603">
        <v>26672</v>
      </c>
      <c r="K121" s="24"/>
      <c r="L121" s="624">
        <f t="shared" si="40"/>
        <v>36924</v>
      </c>
      <c r="M121" s="624">
        <f t="shared" si="40"/>
        <v>26672</v>
      </c>
      <c r="N121" s="8"/>
      <c r="O121" s="51">
        <f>IF(P121="Yes",'MD Rates'!$B$1,R121)</f>
        <v>43191</v>
      </c>
      <c r="P121" s="5" t="str">
        <f t="shared" si="35"/>
        <v>No</v>
      </c>
      <c r="R121" s="6">
        <v>43191</v>
      </c>
      <c r="T121" s="100" t="s">
        <v>325</v>
      </c>
    </row>
    <row r="122" spans="1:20" ht="14.5" hidden="1" x14ac:dyDescent="0.35">
      <c r="A122" s="603" t="s">
        <v>1119</v>
      </c>
      <c r="B122" s="113" t="s">
        <v>1120</v>
      </c>
      <c r="C122" s="614" t="s">
        <v>967</v>
      </c>
      <c r="D122" s="603" t="s">
        <v>103</v>
      </c>
      <c r="E122" s="24"/>
      <c r="F122" s="603" t="s">
        <v>530</v>
      </c>
      <c r="G122" s="24"/>
      <c r="H122" s="24"/>
      <c r="I122" s="603">
        <v>36924</v>
      </c>
      <c r="J122" s="603">
        <v>26672</v>
      </c>
      <c r="K122" s="24"/>
      <c r="L122" s="624">
        <f t="shared" si="40"/>
        <v>36924</v>
      </c>
      <c r="M122" s="624">
        <f t="shared" si="40"/>
        <v>26672</v>
      </c>
      <c r="N122" s="8"/>
      <c r="O122" s="51">
        <f>IF(P122="Yes",'MD Rates'!$B$1,R122)</f>
        <v>43191</v>
      </c>
      <c r="P122" s="5" t="str">
        <f t="shared" si="35"/>
        <v>No</v>
      </c>
      <c r="R122" s="6">
        <v>43191</v>
      </c>
      <c r="T122" s="100" t="s">
        <v>325</v>
      </c>
    </row>
    <row r="123" spans="1:20" ht="14.5" hidden="1" x14ac:dyDescent="0.35">
      <c r="A123" s="603" t="s">
        <v>1119</v>
      </c>
      <c r="B123" s="113" t="s">
        <v>1120</v>
      </c>
      <c r="C123" s="614" t="s">
        <v>967</v>
      </c>
      <c r="D123" s="603" t="s">
        <v>103</v>
      </c>
      <c r="E123" s="24"/>
      <c r="F123" s="603" t="s">
        <v>531</v>
      </c>
      <c r="G123" s="24"/>
      <c r="H123" s="24"/>
      <c r="I123" s="603">
        <v>36924</v>
      </c>
      <c r="J123" s="603">
        <v>26672</v>
      </c>
      <c r="K123" s="24"/>
      <c r="L123" s="624">
        <f t="shared" si="40"/>
        <v>36924</v>
      </c>
      <c r="M123" s="624">
        <f t="shared" si="40"/>
        <v>26672</v>
      </c>
      <c r="N123" s="8"/>
      <c r="O123" s="51">
        <f>IF(P123="Yes",'MD Rates'!$B$1,R123)</f>
        <v>43191</v>
      </c>
      <c r="P123" s="5" t="str">
        <f t="shared" si="35"/>
        <v>No</v>
      </c>
      <c r="R123" s="6">
        <v>43191</v>
      </c>
      <c r="T123" s="100" t="s">
        <v>325</v>
      </c>
    </row>
    <row r="124" spans="1:20" ht="14.5" hidden="1" x14ac:dyDescent="0.35">
      <c r="A124" s="603" t="s">
        <v>1119</v>
      </c>
      <c r="B124" s="113" t="s">
        <v>1120</v>
      </c>
      <c r="C124" s="614" t="s">
        <v>967</v>
      </c>
      <c r="D124" s="603" t="s">
        <v>115</v>
      </c>
      <c r="E124" s="24"/>
      <c r="F124" s="603" t="s">
        <v>530</v>
      </c>
      <c r="G124" s="24"/>
      <c r="H124" s="24"/>
      <c r="I124" s="603">
        <v>36924</v>
      </c>
      <c r="J124" s="603">
        <v>26672</v>
      </c>
      <c r="K124" s="24"/>
      <c r="L124" s="624">
        <f t="shared" si="40"/>
        <v>36924</v>
      </c>
      <c r="M124" s="624">
        <f t="shared" si="40"/>
        <v>26672</v>
      </c>
      <c r="N124" s="8"/>
      <c r="O124" s="51">
        <f>IF(P124="Yes",'MD Rates'!$B$1,R124)</f>
        <v>43191</v>
      </c>
      <c r="P124" s="5" t="str">
        <f t="shared" si="35"/>
        <v>No</v>
      </c>
      <c r="R124" s="6">
        <v>43191</v>
      </c>
      <c r="T124" s="100" t="s">
        <v>325</v>
      </c>
    </row>
    <row r="125" spans="1:20" ht="14.5" hidden="1" x14ac:dyDescent="0.35">
      <c r="A125" s="603" t="s">
        <v>1119</v>
      </c>
      <c r="B125" s="113" t="s">
        <v>1120</v>
      </c>
      <c r="C125" s="614" t="s">
        <v>967</v>
      </c>
      <c r="D125" s="603" t="s">
        <v>115</v>
      </c>
      <c r="E125" s="24"/>
      <c r="F125" s="603" t="s">
        <v>531</v>
      </c>
      <c r="G125" s="24"/>
      <c r="H125" s="24"/>
      <c r="I125" s="603">
        <v>36924</v>
      </c>
      <c r="J125" s="603">
        <v>26672</v>
      </c>
      <c r="K125" s="24"/>
      <c r="L125" s="624">
        <f t="shared" si="40"/>
        <v>36924</v>
      </c>
      <c r="M125" s="624">
        <f t="shared" si="40"/>
        <v>26672</v>
      </c>
      <c r="N125" s="8"/>
      <c r="O125" s="51">
        <f>IF(P125="Yes",'MD Rates'!$B$1,R125)</f>
        <v>43191</v>
      </c>
      <c r="P125" s="5" t="str">
        <f t="shared" si="35"/>
        <v>No</v>
      </c>
      <c r="R125" s="6">
        <v>43191</v>
      </c>
      <c r="T125" s="100" t="s">
        <v>325</v>
      </c>
    </row>
    <row r="126" spans="1:20" ht="14.5" hidden="1" x14ac:dyDescent="0.35">
      <c r="A126" s="603" t="s">
        <v>1119</v>
      </c>
      <c r="B126" s="113" t="s">
        <v>1120</v>
      </c>
      <c r="C126" s="614" t="s">
        <v>967</v>
      </c>
      <c r="D126" s="603" t="s">
        <v>1388</v>
      </c>
      <c r="E126" s="24"/>
      <c r="F126" s="603" t="s">
        <v>530</v>
      </c>
      <c r="G126" s="24"/>
      <c r="H126" s="24"/>
      <c r="I126" s="603">
        <v>36924</v>
      </c>
      <c r="J126" s="603">
        <v>26672</v>
      </c>
      <c r="K126" s="24"/>
      <c r="L126" s="624">
        <f t="shared" ref="L126:M126" si="45">L125</f>
        <v>36924</v>
      </c>
      <c r="M126" s="624">
        <f t="shared" si="45"/>
        <v>26672</v>
      </c>
      <c r="N126" s="8"/>
      <c r="O126" s="51">
        <f>IF(P126="Yes",'MD Rates'!$B$1,R126)</f>
        <v>44287</v>
      </c>
      <c r="P126" s="1027" t="str">
        <f t="shared" si="35"/>
        <v>No</v>
      </c>
      <c r="R126" s="6">
        <v>44287</v>
      </c>
      <c r="T126" s="100"/>
    </row>
    <row r="127" spans="1:20" ht="14.5" hidden="1" x14ac:dyDescent="0.35">
      <c r="A127" s="603" t="s">
        <v>1119</v>
      </c>
      <c r="B127" s="113" t="s">
        <v>1120</v>
      </c>
      <c r="C127" s="614" t="s">
        <v>967</v>
      </c>
      <c r="D127" s="603" t="s">
        <v>1388</v>
      </c>
      <c r="E127" s="24"/>
      <c r="F127" s="603" t="s">
        <v>531</v>
      </c>
      <c r="G127" s="24"/>
      <c r="H127" s="24"/>
      <c r="I127" s="603">
        <v>36924</v>
      </c>
      <c r="J127" s="603">
        <v>26672</v>
      </c>
      <c r="K127" s="24"/>
      <c r="L127" s="624">
        <f t="shared" ref="L127:M127" si="46">L126</f>
        <v>36924</v>
      </c>
      <c r="M127" s="624">
        <f t="shared" si="46"/>
        <v>26672</v>
      </c>
      <c r="N127" s="8"/>
      <c r="O127" s="51">
        <f>IF(P127="Yes",'MD Rates'!$B$1,R127)</f>
        <v>44287</v>
      </c>
      <c r="P127" s="1027" t="str">
        <f t="shared" si="35"/>
        <v>No</v>
      </c>
      <c r="R127" s="6">
        <v>44287</v>
      </c>
      <c r="T127" s="100"/>
    </row>
    <row r="128" spans="1:20" ht="14.5" hidden="1" x14ac:dyDescent="0.35">
      <c r="A128" s="603" t="s">
        <v>1119</v>
      </c>
      <c r="B128" s="113" t="s">
        <v>1120</v>
      </c>
      <c r="C128" s="614" t="s">
        <v>967</v>
      </c>
      <c r="D128" s="603" t="s">
        <v>1389</v>
      </c>
      <c r="E128" s="24"/>
      <c r="F128" s="603" t="s">
        <v>530</v>
      </c>
      <c r="G128" s="24"/>
      <c r="H128" s="24"/>
      <c r="I128" s="603">
        <v>36924</v>
      </c>
      <c r="J128" s="603">
        <v>26672</v>
      </c>
      <c r="K128" s="24"/>
      <c r="L128" s="624">
        <f t="shared" ref="L128:M128" si="47">L127</f>
        <v>36924</v>
      </c>
      <c r="M128" s="624">
        <f t="shared" si="47"/>
        <v>26672</v>
      </c>
      <c r="N128" s="8"/>
      <c r="O128" s="51">
        <f>IF(P128="Yes",'MD Rates'!$B$1,R128)</f>
        <v>44287</v>
      </c>
      <c r="P128" s="1027" t="str">
        <f t="shared" si="35"/>
        <v>No</v>
      </c>
      <c r="R128" s="6">
        <v>44287</v>
      </c>
      <c r="T128" s="100"/>
    </row>
    <row r="129" spans="1:20" ht="14.5" hidden="1" x14ac:dyDescent="0.35">
      <c r="A129" s="603" t="s">
        <v>1119</v>
      </c>
      <c r="B129" s="113" t="s">
        <v>1120</v>
      </c>
      <c r="C129" s="614" t="s">
        <v>967</v>
      </c>
      <c r="D129" s="603" t="s">
        <v>1389</v>
      </c>
      <c r="E129" s="24"/>
      <c r="F129" s="603" t="s">
        <v>531</v>
      </c>
      <c r="G129" s="24"/>
      <c r="H129" s="24"/>
      <c r="I129" s="603">
        <v>36924</v>
      </c>
      <c r="J129" s="603">
        <v>26672</v>
      </c>
      <c r="K129" s="24"/>
      <c r="L129" s="624">
        <f t="shared" ref="L129:M130" si="48">L128</f>
        <v>36924</v>
      </c>
      <c r="M129" s="624">
        <f t="shared" si="48"/>
        <v>26672</v>
      </c>
      <c r="N129" s="8"/>
      <c r="O129" s="51">
        <f>IF(P129="Yes",'MD Rates'!$B$1,R129)</f>
        <v>44287</v>
      </c>
      <c r="P129" s="1027" t="str">
        <f t="shared" si="35"/>
        <v>No</v>
      </c>
      <c r="R129" s="6">
        <v>44287</v>
      </c>
      <c r="T129" s="100"/>
    </row>
    <row r="130" spans="1:20" ht="14.5" hidden="1" x14ac:dyDescent="0.35">
      <c r="A130" s="603" t="s">
        <v>529</v>
      </c>
      <c r="B130" s="113" t="s">
        <v>1120</v>
      </c>
      <c r="C130" s="614" t="s">
        <v>967</v>
      </c>
      <c r="D130" s="603" t="s">
        <v>104</v>
      </c>
      <c r="E130" s="24"/>
      <c r="F130" s="603" t="s">
        <v>530</v>
      </c>
      <c r="G130" s="24"/>
      <c r="H130" s="24"/>
      <c r="I130" s="603">
        <v>36924</v>
      </c>
      <c r="J130" s="603">
        <v>26672</v>
      </c>
      <c r="K130" s="24"/>
      <c r="L130" s="624">
        <f t="shared" si="48"/>
        <v>36924</v>
      </c>
      <c r="M130" s="624">
        <f t="shared" si="48"/>
        <v>26672</v>
      </c>
      <c r="N130" s="8"/>
      <c r="O130" s="51">
        <f>IF(P130="Yes",'MD Rates'!$B$1,R130)</f>
        <v>43191</v>
      </c>
      <c r="P130" s="5" t="str">
        <f t="shared" si="35"/>
        <v>No</v>
      </c>
      <c r="R130" s="6">
        <v>43191</v>
      </c>
      <c r="T130" s="100" t="s">
        <v>325</v>
      </c>
    </row>
    <row r="131" spans="1:20" ht="14.5" hidden="1" x14ac:dyDescent="0.35">
      <c r="A131" s="603" t="s">
        <v>529</v>
      </c>
      <c r="B131" s="113" t="s">
        <v>1120</v>
      </c>
      <c r="C131" s="614" t="s">
        <v>967</v>
      </c>
      <c r="D131" s="603" t="s">
        <v>104</v>
      </c>
      <c r="E131" s="24"/>
      <c r="F131" s="603" t="s">
        <v>531</v>
      </c>
      <c r="G131" s="24"/>
      <c r="H131" s="24"/>
      <c r="I131" s="603">
        <v>36924</v>
      </c>
      <c r="J131" s="603">
        <v>26672</v>
      </c>
      <c r="K131" s="24"/>
      <c r="L131" s="624">
        <f t="shared" si="40"/>
        <v>36924</v>
      </c>
      <c r="M131" s="624">
        <f t="shared" si="40"/>
        <v>26672</v>
      </c>
      <c r="N131" s="8"/>
      <c r="O131" s="51">
        <f>IF(P131="Yes",'MD Rates'!$B$1,R131)</f>
        <v>43191</v>
      </c>
      <c r="P131" s="5" t="str">
        <f t="shared" si="35"/>
        <v>No</v>
      </c>
      <c r="R131" s="6">
        <v>43191</v>
      </c>
      <c r="T131" s="100" t="s">
        <v>325</v>
      </c>
    </row>
    <row r="132" spans="1:20" ht="14.5" hidden="1" x14ac:dyDescent="0.35">
      <c r="A132" s="603" t="s">
        <v>529</v>
      </c>
      <c r="B132" s="113" t="s">
        <v>1120</v>
      </c>
      <c r="C132" s="614" t="s">
        <v>967</v>
      </c>
      <c r="D132" s="603" t="s">
        <v>114</v>
      </c>
      <c r="E132" s="24"/>
      <c r="F132" s="603" t="s">
        <v>530</v>
      </c>
      <c r="G132" s="24"/>
      <c r="H132" s="24"/>
      <c r="I132" s="603">
        <v>36924</v>
      </c>
      <c r="J132" s="603">
        <v>26672</v>
      </c>
      <c r="K132" s="24"/>
      <c r="L132" s="624">
        <f t="shared" ref="L132:M137" si="49">L131</f>
        <v>36924</v>
      </c>
      <c r="M132" s="624">
        <f t="shared" si="49"/>
        <v>26672</v>
      </c>
      <c r="N132" s="8"/>
      <c r="O132" s="51">
        <f>IF(P132="Yes",'MD Rates'!$B$1,R132)</f>
        <v>43191</v>
      </c>
      <c r="P132" s="5" t="str">
        <f t="shared" si="35"/>
        <v>No</v>
      </c>
      <c r="R132" s="6">
        <v>43191</v>
      </c>
      <c r="T132" s="100" t="s">
        <v>325</v>
      </c>
    </row>
    <row r="133" spans="1:20" ht="14.5" hidden="1" x14ac:dyDescent="0.35">
      <c r="A133" s="603" t="s">
        <v>529</v>
      </c>
      <c r="B133" s="113" t="s">
        <v>1120</v>
      </c>
      <c r="C133" s="614" t="s">
        <v>967</v>
      </c>
      <c r="D133" s="603" t="s">
        <v>114</v>
      </c>
      <c r="E133" s="24"/>
      <c r="F133" s="603" t="s">
        <v>531</v>
      </c>
      <c r="G133" s="24"/>
      <c r="H133" s="24"/>
      <c r="I133" s="603">
        <v>36924</v>
      </c>
      <c r="J133" s="603">
        <v>26672</v>
      </c>
      <c r="K133" s="24"/>
      <c r="L133" s="624">
        <f t="shared" si="49"/>
        <v>36924</v>
      </c>
      <c r="M133" s="624">
        <f t="shared" si="49"/>
        <v>26672</v>
      </c>
      <c r="N133" s="8"/>
      <c r="O133" s="51">
        <f>IF(P133="Yes",'MD Rates'!$B$1,R133)</f>
        <v>43191</v>
      </c>
      <c r="P133" s="5" t="str">
        <f t="shared" si="35"/>
        <v>No</v>
      </c>
      <c r="R133" s="6">
        <v>43191</v>
      </c>
      <c r="T133" s="100" t="s">
        <v>325</v>
      </c>
    </row>
    <row r="134" spans="1:20" ht="14.5" hidden="1" x14ac:dyDescent="0.35">
      <c r="A134" s="603" t="s">
        <v>529</v>
      </c>
      <c r="B134" s="113" t="s">
        <v>1120</v>
      </c>
      <c r="C134" s="614" t="s">
        <v>967</v>
      </c>
      <c r="D134" s="603" t="s">
        <v>103</v>
      </c>
      <c r="E134" s="24"/>
      <c r="F134" s="603" t="s">
        <v>530</v>
      </c>
      <c r="G134" s="24"/>
      <c r="H134" s="24"/>
      <c r="I134" s="603">
        <v>36924</v>
      </c>
      <c r="J134" s="603">
        <v>26672</v>
      </c>
      <c r="K134" s="24"/>
      <c r="L134" s="624">
        <f t="shared" si="49"/>
        <v>36924</v>
      </c>
      <c r="M134" s="624">
        <f t="shared" si="49"/>
        <v>26672</v>
      </c>
      <c r="N134" s="8"/>
      <c r="O134" s="51">
        <f>IF(P134="Yes",'MD Rates'!$B$1,R134)</f>
        <v>43191</v>
      </c>
      <c r="P134" s="5" t="str">
        <f t="shared" si="35"/>
        <v>No</v>
      </c>
      <c r="R134" s="6">
        <v>43191</v>
      </c>
      <c r="T134" s="100" t="s">
        <v>325</v>
      </c>
    </row>
    <row r="135" spans="1:20" ht="14.5" hidden="1" x14ac:dyDescent="0.35">
      <c r="A135" s="603" t="s">
        <v>529</v>
      </c>
      <c r="B135" s="113" t="s">
        <v>1120</v>
      </c>
      <c r="C135" s="614" t="s">
        <v>967</v>
      </c>
      <c r="D135" s="603" t="s">
        <v>103</v>
      </c>
      <c r="E135" s="24"/>
      <c r="F135" s="603" t="s">
        <v>531</v>
      </c>
      <c r="G135" s="24"/>
      <c r="H135" s="24"/>
      <c r="I135" s="603">
        <v>36924</v>
      </c>
      <c r="J135" s="603">
        <v>26672</v>
      </c>
      <c r="K135" s="24"/>
      <c r="L135" s="624">
        <f t="shared" si="49"/>
        <v>36924</v>
      </c>
      <c r="M135" s="624">
        <f t="shared" si="49"/>
        <v>26672</v>
      </c>
      <c r="N135" s="8"/>
      <c r="O135" s="51">
        <f>IF(P135="Yes",'MD Rates'!$B$1,R135)</f>
        <v>43191</v>
      </c>
      <c r="P135" s="5" t="str">
        <f t="shared" si="35"/>
        <v>No</v>
      </c>
      <c r="R135" s="6">
        <v>43191</v>
      </c>
      <c r="T135" s="100" t="s">
        <v>325</v>
      </c>
    </row>
    <row r="136" spans="1:20" ht="14.5" hidden="1" x14ac:dyDescent="0.35">
      <c r="A136" s="603" t="s">
        <v>529</v>
      </c>
      <c r="B136" s="113" t="s">
        <v>1120</v>
      </c>
      <c r="C136" s="614" t="s">
        <v>967</v>
      </c>
      <c r="D136" s="603" t="s">
        <v>115</v>
      </c>
      <c r="E136" s="24"/>
      <c r="F136" s="603" t="s">
        <v>530</v>
      </c>
      <c r="G136" s="24"/>
      <c r="H136" s="24"/>
      <c r="I136" s="603">
        <v>36924</v>
      </c>
      <c r="J136" s="603">
        <v>26672</v>
      </c>
      <c r="K136" s="24"/>
      <c r="L136" s="624">
        <f t="shared" si="49"/>
        <v>36924</v>
      </c>
      <c r="M136" s="624">
        <f t="shared" si="49"/>
        <v>26672</v>
      </c>
      <c r="N136" s="8"/>
      <c r="O136" s="51">
        <f>IF(P136="Yes",'MD Rates'!$B$1,R136)</f>
        <v>43191</v>
      </c>
      <c r="P136" s="5" t="str">
        <f t="shared" si="35"/>
        <v>No</v>
      </c>
      <c r="R136" s="6">
        <v>43191</v>
      </c>
      <c r="T136" s="100" t="s">
        <v>325</v>
      </c>
    </row>
    <row r="137" spans="1:20" ht="14.5" hidden="1" x14ac:dyDescent="0.35">
      <c r="A137" s="603" t="s">
        <v>529</v>
      </c>
      <c r="B137" s="113" t="s">
        <v>1120</v>
      </c>
      <c r="C137" s="614" t="s">
        <v>967</v>
      </c>
      <c r="D137" s="603" t="s">
        <v>115</v>
      </c>
      <c r="E137" s="24"/>
      <c r="F137" s="603" t="s">
        <v>531</v>
      </c>
      <c r="G137" s="24"/>
      <c r="H137" s="24"/>
      <c r="I137" s="603">
        <v>36924</v>
      </c>
      <c r="J137" s="603">
        <v>26672</v>
      </c>
      <c r="K137" s="24"/>
      <c r="L137" s="624">
        <f t="shared" si="49"/>
        <v>36924</v>
      </c>
      <c r="M137" s="624">
        <f t="shared" si="49"/>
        <v>26672</v>
      </c>
      <c r="N137" s="8"/>
      <c r="O137" s="51">
        <f>IF(P137="Yes",'MD Rates'!$B$1,R137)</f>
        <v>43191</v>
      </c>
      <c r="P137" s="5" t="str">
        <f t="shared" si="35"/>
        <v>No</v>
      </c>
      <c r="R137" s="6">
        <v>43191</v>
      </c>
      <c r="T137" s="100" t="s">
        <v>325</v>
      </c>
    </row>
    <row r="138" spans="1:20" ht="14.5" hidden="1" x14ac:dyDescent="0.35">
      <c r="A138" s="603" t="s">
        <v>529</v>
      </c>
      <c r="B138" s="113" t="s">
        <v>1120</v>
      </c>
      <c r="C138" s="614" t="s">
        <v>967</v>
      </c>
      <c r="D138" s="603" t="s">
        <v>1388</v>
      </c>
      <c r="E138" s="24"/>
      <c r="F138" s="603" t="s">
        <v>530</v>
      </c>
      <c r="G138" s="24"/>
      <c r="H138" s="24"/>
      <c r="I138" s="603">
        <v>36924</v>
      </c>
      <c r="J138" s="603">
        <v>26672</v>
      </c>
      <c r="K138" s="24"/>
      <c r="L138" s="624">
        <f t="shared" ref="L138:M138" si="50">L137</f>
        <v>36924</v>
      </c>
      <c r="M138" s="624">
        <f t="shared" si="50"/>
        <v>26672</v>
      </c>
      <c r="N138" s="8"/>
      <c r="O138" s="51">
        <f>IF(P138="Yes",'MD Rates'!$B$1,R138)</f>
        <v>44287</v>
      </c>
      <c r="P138" s="1027" t="str">
        <f t="shared" si="35"/>
        <v>No</v>
      </c>
      <c r="R138" s="6">
        <v>44287</v>
      </c>
      <c r="T138" s="100"/>
    </row>
    <row r="139" spans="1:20" ht="14.5" hidden="1" x14ac:dyDescent="0.35">
      <c r="A139" s="603" t="s">
        <v>529</v>
      </c>
      <c r="B139" s="113" t="s">
        <v>1120</v>
      </c>
      <c r="C139" s="614" t="s">
        <v>967</v>
      </c>
      <c r="D139" s="603" t="s">
        <v>1388</v>
      </c>
      <c r="E139" s="24"/>
      <c r="F139" s="603" t="s">
        <v>531</v>
      </c>
      <c r="G139" s="24"/>
      <c r="H139" s="24"/>
      <c r="I139" s="603">
        <v>36924</v>
      </c>
      <c r="J139" s="603">
        <v>26672</v>
      </c>
      <c r="K139" s="24"/>
      <c r="L139" s="624">
        <f t="shared" ref="L139:M139" si="51">L138</f>
        <v>36924</v>
      </c>
      <c r="M139" s="624">
        <f t="shared" si="51"/>
        <v>26672</v>
      </c>
      <c r="N139" s="8"/>
      <c r="O139" s="51">
        <f>IF(P139="Yes",'MD Rates'!$B$1,R139)</f>
        <v>44287</v>
      </c>
      <c r="P139" s="1027" t="str">
        <f t="shared" si="35"/>
        <v>No</v>
      </c>
      <c r="R139" s="6">
        <v>44287</v>
      </c>
      <c r="T139" s="100"/>
    </row>
    <row r="140" spans="1:20" ht="14.5" hidden="1" x14ac:dyDescent="0.35">
      <c r="A140" s="603" t="s">
        <v>529</v>
      </c>
      <c r="B140" s="113" t="s">
        <v>1120</v>
      </c>
      <c r="C140" s="614" t="s">
        <v>967</v>
      </c>
      <c r="D140" s="603" t="s">
        <v>1389</v>
      </c>
      <c r="E140" s="24"/>
      <c r="F140" s="603" t="s">
        <v>530</v>
      </c>
      <c r="G140" s="24"/>
      <c r="H140" s="24"/>
      <c r="I140" s="603">
        <v>36924</v>
      </c>
      <c r="J140" s="603">
        <v>26672</v>
      </c>
      <c r="K140" s="24"/>
      <c r="L140" s="624">
        <f t="shared" ref="L140:M140" si="52">L139</f>
        <v>36924</v>
      </c>
      <c r="M140" s="624">
        <f t="shared" si="52"/>
        <v>26672</v>
      </c>
      <c r="N140" s="8"/>
      <c r="O140" s="51">
        <f>IF(P140="Yes",'MD Rates'!$B$1,R140)</f>
        <v>44287</v>
      </c>
      <c r="P140" s="1027" t="str">
        <f t="shared" si="35"/>
        <v>No</v>
      </c>
      <c r="R140" s="6">
        <v>44287</v>
      </c>
      <c r="T140" s="100"/>
    </row>
    <row r="141" spans="1:20" ht="14.5" hidden="1" x14ac:dyDescent="0.35">
      <c r="A141" s="603" t="s">
        <v>529</v>
      </c>
      <c r="B141" s="113" t="s">
        <v>1120</v>
      </c>
      <c r="C141" s="614" t="s">
        <v>967</v>
      </c>
      <c r="D141" s="603" t="s">
        <v>1389</v>
      </c>
      <c r="E141" s="24"/>
      <c r="F141" s="603" t="s">
        <v>531</v>
      </c>
      <c r="G141" s="24"/>
      <c r="H141" s="24"/>
      <c r="I141" s="603">
        <v>36924</v>
      </c>
      <c r="J141" s="603">
        <v>26672</v>
      </c>
      <c r="K141" s="24"/>
      <c r="L141" s="624">
        <f t="shared" ref="L141:M142" si="53">L140</f>
        <v>36924</v>
      </c>
      <c r="M141" s="624">
        <f t="shared" si="53"/>
        <v>26672</v>
      </c>
      <c r="N141" s="8"/>
      <c r="O141" s="51">
        <f>IF(P141="Yes",'MD Rates'!$B$1,R141)</f>
        <v>44287</v>
      </c>
      <c r="P141" s="1027" t="str">
        <f t="shared" si="35"/>
        <v>No</v>
      </c>
      <c r="R141" s="6">
        <v>44287</v>
      </c>
      <c r="T141" s="100"/>
    </row>
    <row r="142" spans="1:20" ht="14.5" hidden="1" x14ac:dyDescent="0.35">
      <c r="A142" s="603" t="s">
        <v>603</v>
      </c>
      <c r="B142" s="113" t="s">
        <v>1120</v>
      </c>
      <c r="C142" s="614" t="s">
        <v>967</v>
      </c>
      <c r="D142" s="603" t="s">
        <v>104</v>
      </c>
      <c r="E142" s="24"/>
      <c r="F142" s="603" t="s">
        <v>531</v>
      </c>
      <c r="G142" s="24"/>
      <c r="H142" s="24"/>
      <c r="I142" s="603">
        <v>36924</v>
      </c>
      <c r="J142" s="603">
        <v>26672</v>
      </c>
      <c r="K142" s="24"/>
      <c r="L142" s="624">
        <f t="shared" si="53"/>
        <v>36924</v>
      </c>
      <c r="M142" s="624">
        <f t="shared" si="53"/>
        <v>26672</v>
      </c>
      <c r="N142" s="8"/>
      <c r="O142" s="51">
        <f>IF(P142="Yes",'MD Rates'!$B$1,R142)</f>
        <v>43191</v>
      </c>
      <c r="P142" s="5" t="str">
        <f>IF(I142&lt;&gt;L142,"Yes","No")</f>
        <v>No</v>
      </c>
      <c r="R142" s="6">
        <v>43191</v>
      </c>
      <c r="T142" s="100" t="s">
        <v>325</v>
      </c>
    </row>
    <row r="143" spans="1:20" ht="14.5" hidden="1" x14ac:dyDescent="0.35">
      <c r="A143" s="603" t="s">
        <v>603</v>
      </c>
      <c r="B143" s="113" t="s">
        <v>1120</v>
      </c>
      <c r="C143" s="614" t="s">
        <v>967</v>
      </c>
      <c r="D143" s="603" t="s">
        <v>114</v>
      </c>
      <c r="E143" s="24"/>
      <c r="F143" s="603" t="s">
        <v>531</v>
      </c>
      <c r="G143" s="24"/>
      <c r="H143" s="24"/>
      <c r="I143" s="603">
        <v>36924</v>
      </c>
      <c r="J143" s="603">
        <v>26672</v>
      </c>
      <c r="K143" s="24"/>
      <c r="L143" s="624">
        <f t="shared" ref="L143:M145" si="54">L142</f>
        <v>36924</v>
      </c>
      <c r="M143" s="624">
        <f t="shared" si="54"/>
        <v>26672</v>
      </c>
      <c r="N143" s="8"/>
      <c r="O143" s="51">
        <f>IF(P143="Yes",'MD Rates'!$B$1,R143)</f>
        <v>43191</v>
      </c>
      <c r="P143" s="5" t="str">
        <f>IF(I143&lt;&gt;L143,"Yes","No")</f>
        <v>No</v>
      </c>
      <c r="R143" s="6">
        <v>43191</v>
      </c>
      <c r="T143" s="100" t="s">
        <v>325</v>
      </c>
    </row>
    <row r="144" spans="1:20" ht="14.5" hidden="1" x14ac:dyDescent="0.35">
      <c r="A144" s="603" t="s">
        <v>603</v>
      </c>
      <c r="B144" s="113" t="s">
        <v>1120</v>
      </c>
      <c r="C144" s="614" t="s">
        <v>967</v>
      </c>
      <c r="D144" s="603" t="s">
        <v>103</v>
      </c>
      <c r="E144" s="24"/>
      <c r="F144" s="603" t="s">
        <v>531</v>
      </c>
      <c r="G144" s="24"/>
      <c r="H144" s="24"/>
      <c r="I144" s="603">
        <v>36924</v>
      </c>
      <c r="J144" s="603">
        <v>26672</v>
      </c>
      <c r="K144" s="24"/>
      <c r="L144" s="624">
        <f t="shared" si="54"/>
        <v>36924</v>
      </c>
      <c r="M144" s="624">
        <f t="shared" si="54"/>
        <v>26672</v>
      </c>
      <c r="N144" s="8"/>
      <c r="O144" s="51">
        <f>IF(P144="Yes",'MD Rates'!$B$1,R144)</f>
        <v>43191</v>
      </c>
      <c r="P144" s="5" t="str">
        <f>IF(I144&lt;&gt;L144,"Yes","No")</f>
        <v>No</v>
      </c>
      <c r="R144" s="6">
        <v>43191</v>
      </c>
      <c r="T144" s="100" t="s">
        <v>325</v>
      </c>
    </row>
    <row r="145" spans="1:20" ht="14.5" hidden="1" x14ac:dyDescent="0.35">
      <c r="A145" s="603" t="s">
        <v>603</v>
      </c>
      <c r="B145" s="113" t="s">
        <v>1120</v>
      </c>
      <c r="C145" s="614" t="s">
        <v>967</v>
      </c>
      <c r="D145" s="603" t="s">
        <v>115</v>
      </c>
      <c r="E145" s="24"/>
      <c r="F145" s="603" t="s">
        <v>531</v>
      </c>
      <c r="G145" s="24"/>
      <c r="H145" s="24"/>
      <c r="I145" s="603">
        <v>36924</v>
      </c>
      <c r="J145" s="603">
        <v>26672</v>
      </c>
      <c r="K145" s="24"/>
      <c r="L145" s="624">
        <f t="shared" si="54"/>
        <v>36924</v>
      </c>
      <c r="M145" s="624">
        <f t="shared" si="54"/>
        <v>26672</v>
      </c>
      <c r="N145" s="8"/>
      <c r="O145" s="51">
        <f>IF(P145="Yes",'MD Rates'!$B$1,R145)</f>
        <v>43191</v>
      </c>
      <c r="P145" s="5" t="str">
        <f>IF(I145&lt;&gt;L145,"Yes","No")</f>
        <v>No</v>
      </c>
      <c r="R145" s="6">
        <v>43191</v>
      </c>
      <c r="T145" s="100" t="s">
        <v>325</v>
      </c>
    </row>
    <row r="146" spans="1:20" ht="14.5" hidden="1" x14ac:dyDescent="0.35">
      <c r="A146" s="882" t="s">
        <v>603</v>
      </c>
      <c r="B146" s="113" t="s">
        <v>1120</v>
      </c>
      <c r="C146" s="614" t="s">
        <v>967</v>
      </c>
      <c r="D146" s="882" t="s">
        <v>1388</v>
      </c>
      <c r="E146" s="8"/>
      <c r="F146" s="882" t="s">
        <v>531</v>
      </c>
      <c r="G146" s="8"/>
      <c r="H146" s="8"/>
      <c r="I146" s="603">
        <v>36924</v>
      </c>
      <c r="J146" s="603">
        <v>26672</v>
      </c>
      <c r="K146" s="24"/>
      <c r="L146" s="624">
        <f t="shared" ref="L146:M146" si="55">L145</f>
        <v>36924</v>
      </c>
      <c r="M146" s="624">
        <f t="shared" si="55"/>
        <v>26672</v>
      </c>
      <c r="N146" s="8"/>
      <c r="O146" s="51">
        <f>IF(P146="Yes",'MD Rates'!$B$1,R146)</f>
        <v>44287</v>
      </c>
      <c r="P146" s="1027" t="str">
        <f t="shared" ref="P146:P147" si="56">IF(I146&lt;&gt;L146,"Yes","No")</f>
        <v>No</v>
      </c>
      <c r="R146" s="6">
        <v>44287</v>
      </c>
      <c r="T146" s="100"/>
    </row>
    <row r="147" spans="1:20" ht="14.5" hidden="1" x14ac:dyDescent="0.35">
      <c r="A147" s="882" t="s">
        <v>603</v>
      </c>
      <c r="B147" s="113" t="s">
        <v>1120</v>
      </c>
      <c r="C147" s="614" t="s">
        <v>967</v>
      </c>
      <c r="D147" s="882" t="s">
        <v>1389</v>
      </c>
      <c r="E147" s="8"/>
      <c r="F147" s="882" t="s">
        <v>531</v>
      </c>
      <c r="G147" s="8"/>
      <c r="H147" s="8"/>
      <c r="I147" s="603">
        <v>36924</v>
      </c>
      <c r="J147" s="603">
        <v>26672</v>
      </c>
      <c r="K147" s="24"/>
      <c r="L147" s="624">
        <f t="shared" ref="L147:M147" si="57">L146</f>
        <v>36924</v>
      </c>
      <c r="M147" s="624">
        <f t="shared" si="57"/>
        <v>26672</v>
      </c>
      <c r="N147" s="8"/>
      <c r="O147" s="51">
        <f>IF(P147="Yes",'MD Rates'!$B$1,R147)</f>
        <v>44287</v>
      </c>
      <c r="P147" s="1027" t="str">
        <f t="shared" si="56"/>
        <v>No</v>
      </c>
      <c r="R147" s="6">
        <v>44287</v>
      </c>
      <c r="T147" s="100"/>
    </row>
    <row r="148" spans="1:20" ht="14.5" hidden="1" x14ac:dyDescent="0.35">
      <c r="A148" s="882" t="s">
        <v>603</v>
      </c>
      <c r="B148" s="113" t="s">
        <v>1120</v>
      </c>
      <c r="C148" s="709" t="s">
        <v>969</v>
      </c>
      <c r="D148" s="882"/>
      <c r="E148" s="8"/>
      <c r="F148" s="882" t="s">
        <v>531</v>
      </c>
      <c r="G148" s="8"/>
      <c r="H148" s="8"/>
      <c r="I148" s="882">
        <v>26672</v>
      </c>
      <c r="J148" s="882">
        <v>26672</v>
      </c>
      <c r="K148" s="24"/>
      <c r="L148" s="624">
        <f>'MD Rates'!I81</f>
        <v>26672</v>
      </c>
      <c r="M148" s="624">
        <f>'MD Rates'!I81</f>
        <v>26672</v>
      </c>
      <c r="N148" s="8"/>
      <c r="O148" s="51">
        <f>IF(P148="Yes",'MD Rates'!$B$1,R148)</f>
        <v>43191</v>
      </c>
      <c r="P148" s="5" t="str">
        <f t="shared" ref="P148:P160" si="58">IF(I148&lt;&gt;L148,"Yes","No")</f>
        <v>No</v>
      </c>
      <c r="R148" s="6">
        <v>43191</v>
      </c>
      <c r="T148" s="100" t="s">
        <v>325</v>
      </c>
    </row>
    <row r="149" spans="1:20" ht="14.5" hidden="1" x14ac:dyDescent="0.35">
      <c r="A149" s="603" t="s">
        <v>604</v>
      </c>
      <c r="B149" s="113" t="s">
        <v>1120</v>
      </c>
      <c r="C149" s="614" t="s">
        <v>967</v>
      </c>
      <c r="D149" s="603" t="s">
        <v>104</v>
      </c>
      <c r="E149" s="24"/>
      <c r="F149" s="603" t="s">
        <v>530</v>
      </c>
      <c r="G149" s="24"/>
      <c r="H149" s="24"/>
      <c r="I149" s="603">
        <v>36924</v>
      </c>
      <c r="J149" s="603">
        <v>26672</v>
      </c>
      <c r="K149" s="24"/>
      <c r="L149" s="624">
        <f>L147</f>
        <v>36924</v>
      </c>
      <c r="M149" s="624">
        <f>M145</f>
        <v>26672</v>
      </c>
      <c r="N149" s="8"/>
      <c r="O149" s="51">
        <f>IF(P149="Yes",'MD Rates'!$B$1,R149)</f>
        <v>43191</v>
      </c>
      <c r="P149" s="5" t="str">
        <f t="shared" si="58"/>
        <v>No</v>
      </c>
      <c r="R149" s="6">
        <v>43191</v>
      </c>
      <c r="T149" s="100" t="s">
        <v>325</v>
      </c>
    </row>
    <row r="150" spans="1:20" ht="14.5" hidden="1" x14ac:dyDescent="0.35">
      <c r="A150" s="603" t="s">
        <v>604</v>
      </c>
      <c r="B150" s="113" t="s">
        <v>1120</v>
      </c>
      <c r="C150" s="614" t="s">
        <v>967</v>
      </c>
      <c r="D150" s="603" t="s">
        <v>104</v>
      </c>
      <c r="E150" s="24"/>
      <c r="F150" s="603" t="s">
        <v>531</v>
      </c>
      <c r="G150" s="24"/>
      <c r="H150" s="24"/>
      <c r="I150" s="603">
        <v>36924</v>
      </c>
      <c r="J150" s="603">
        <v>26672</v>
      </c>
      <c r="K150" s="24"/>
      <c r="L150" s="624">
        <f t="shared" ref="L150:M156" si="59">L149</f>
        <v>36924</v>
      </c>
      <c r="M150" s="624">
        <f>M149</f>
        <v>26672</v>
      </c>
      <c r="N150" s="8"/>
      <c r="O150" s="51">
        <f>IF(P150="Yes",'MD Rates'!$B$1,R150)</f>
        <v>43191</v>
      </c>
      <c r="P150" s="5" t="str">
        <f t="shared" si="58"/>
        <v>No</v>
      </c>
      <c r="Q150" s="53" t="s">
        <v>325</v>
      </c>
      <c r="R150" s="6">
        <v>43191</v>
      </c>
      <c r="T150" s="100" t="s">
        <v>325</v>
      </c>
    </row>
    <row r="151" spans="1:20" ht="14.5" hidden="1" x14ac:dyDescent="0.35">
      <c r="A151" s="603" t="s">
        <v>604</v>
      </c>
      <c r="B151" s="113" t="s">
        <v>1120</v>
      </c>
      <c r="C151" s="614" t="s">
        <v>967</v>
      </c>
      <c r="D151" s="603" t="s">
        <v>114</v>
      </c>
      <c r="E151" s="24"/>
      <c r="F151" s="603" t="s">
        <v>530</v>
      </c>
      <c r="G151" s="24"/>
      <c r="H151" s="24"/>
      <c r="I151" s="603">
        <v>36924</v>
      </c>
      <c r="J151" s="603">
        <v>26672</v>
      </c>
      <c r="K151" s="24"/>
      <c r="L151" s="624">
        <f t="shared" si="59"/>
        <v>36924</v>
      </c>
      <c r="M151" s="624">
        <f t="shared" si="59"/>
        <v>26672</v>
      </c>
      <c r="N151" s="8"/>
      <c r="O151" s="51">
        <f>IF(P151="Yes",'MD Rates'!$B$1,R151)</f>
        <v>43191</v>
      </c>
      <c r="P151" s="5" t="str">
        <f t="shared" si="58"/>
        <v>No</v>
      </c>
      <c r="Q151" s="53" t="s">
        <v>325</v>
      </c>
      <c r="R151" s="6">
        <v>43191</v>
      </c>
      <c r="T151" s="100" t="s">
        <v>325</v>
      </c>
    </row>
    <row r="152" spans="1:20" ht="14.5" hidden="1" x14ac:dyDescent="0.35">
      <c r="A152" s="603" t="s">
        <v>604</v>
      </c>
      <c r="B152" s="113" t="s">
        <v>1120</v>
      </c>
      <c r="C152" s="614" t="s">
        <v>967</v>
      </c>
      <c r="D152" s="603" t="s">
        <v>114</v>
      </c>
      <c r="E152" s="24"/>
      <c r="F152" s="603" t="s">
        <v>531</v>
      </c>
      <c r="G152" s="24"/>
      <c r="H152" s="24"/>
      <c r="I152" s="603">
        <v>36924</v>
      </c>
      <c r="J152" s="603">
        <v>26672</v>
      </c>
      <c r="K152" s="24"/>
      <c r="L152" s="624">
        <f t="shared" si="59"/>
        <v>36924</v>
      </c>
      <c r="M152" s="624">
        <f t="shared" si="59"/>
        <v>26672</v>
      </c>
      <c r="N152" s="8"/>
      <c r="O152" s="51">
        <f>IF(P152="Yes",'MD Rates'!$B$1,R152)</f>
        <v>43191</v>
      </c>
      <c r="P152" s="5" t="str">
        <f t="shared" si="58"/>
        <v>No</v>
      </c>
      <c r="R152" s="6">
        <v>43191</v>
      </c>
      <c r="T152" s="100" t="s">
        <v>325</v>
      </c>
    </row>
    <row r="153" spans="1:20" ht="14.5" hidden="1" x14ac:dyDescent="0.35">
      <c r="A153" s="603" t="s">
        <v>604</v>
      </c>
      <c r="B153" s="113" t="s">
        <v>1120</v>
      </c>
      <c r="C153" s="614" t="s">
        <v>967</v>
      </c>
      <c r="D153" s="603" t="s">
        <v>103</v>
      </c>
      <c r="E153" s="24"/>
      <c r="F153" s="603" t="s">
        <v>530</v>
      </c>
      <c r="G153" s="24"/>
      <c r="H153" s="24"/>
      <c r="I153" s="603">
        <v>36924</v>
      </c>
      <c r="J153" s="603">
        <v>26672</v>
      </c>
      <c r="K153" s="24"/>
      <c r="L153" s="624">
        <f t="shared" si="59"/>
        <v>36924</v>
      </c>
      <c r="M153" s="624">
        <f t="shared" si="59"/>
        <v>26672</v>
      </c>
      <c r="N153" s="8"/>
      <c r="O153" s="51">
        <f>IF(P153="Yes",'MD Rates'!$B$1,R153)</f>
        <v>43191</v>
      </c>
      <c r="P153" s="5" t="str">
        <f t="shared" si="58"/>
        <v>No</v>
      </c>
      <c r="R153" s="6">
        <v>43191</v>
      </c>
      <c r="T153" s="100" t="s">
        <v>325</v>
      </c>
    </row>
    <row r="154" spans="1:20" ht="14.5" hidden="1" x14ac:dyDescent="0.35">
      <c r="A154" s="603" t="s">
        <v>604</v>
      </c>
      <c r="B154" s="113" t="s">
        <v>1120</v>
      </c>
      <c r="C154" s="614" t="s">
        <v>967</v>
      </c>
      <c r="D154" s="603" t="s">
        <v>103</v>
      </c>
      <c r="E154" s="24"/>
      <c r="F154" s="603" t="s">
        <v>531</v>
      </c>
      <c r="G154" s="24"/>
      <c r="H154" s="24"/>
      <c r="I154" s="603">
        <v>36924</v>
      </c>
      <c r="J154" s="603">
        <v>26672</v>
      </c>
      <c r="K154" s="24"/>
      <c r="L154" s="624">
        <f t="shared" si="59"/>
        <v>36924</v>
      </c>
      <c r="M154" s="624">
        <f t="shared" si="59"/>
        <v>26672</v>
      </c>
      <c r="N154" s="8"/>
      <c r="O154" s="51">
        <f>IF(P154="Yes",'MD Rates'!$B$1,R154)</f>
        <v>43191</v>
      </c>
      <c r="P154" s="5" t="str">
        <f t="shared" si="58"/>
        <v>No</v>
      </c>
      <c r="R154" s="6">
        <v>43191</v>
      </c>
      <c r="T154" s="100" t="s">
        <v>325</v>
      </c>
    </row>
    <row r="155" spans="1:20" ht="14.5" hidden="1" x14ac:dyDescent="0.35">
      <c r="A155" s="603" t="s">
        <v>604</v>
      </c>
      <c r="B155" s="113" t="s">
        <v>1120</v>
      </c>
      <c r="C155" s="614" t="s">
        <v>967</v>
      </c>
      <c r="D155" s="603" t="s">
        <v>115</v>
      </c>
      <c r="E155" s="24"/>
      <c r="F155" s="603" t="s">
        <v>530</v>
      </c>
      <c r="G155" s="24"/>
      <c r="H155" s="24"/>
      <c r="I155" s="603">
        <v>36924</v>
      </c>
      <c r="J155" s="603">
        <v>26672</v>
      </c>
      <c r="K155" s="24"/>
      <c r="L155" s="624">
        <f t="shared" si="59"/>
        <v>36924</v>
      </c>
      <c r="M155" s="624">
        <f t="shared" si="59"/>
        <v>26672</v>
      </c>
      <c r="N155" s="8"/>
      <c r="O155" s="51">
        <f>IF(P155="Yes",'MD Rates'!$B$1,R155)</f>
        <v>43191</v>
      </c>
      <c r="P155" s="5" t="str">
        <f t="shared" si="58"/>
        <v>No</v>
      </c>
      <c r="R155" s="6">
        <v>43191</v>
      </c>
      <c r="T155" s="100" t="s">
        <v>325</v>
      </c>
    </row>
    <row r="156" spans="1:20" ht="14.5" hidden="1" x14ac:dyDescent="0.35">
      <c r="A156" s="603" t="s">
        <v>604</v>
      </c>
      <c r="B156" s="113" t="s">
        <v>1120</v>
      </c>
      <c r="C156" s="614" t="s">
        <v>967</v>
      </c>
      <c r="D156" s="603" t="s">
        <v>115</v>
      </c>
      <c r="E156" s="24"/>
      <c r="F156" s="603" t="s">
        <v>531</v>
      </c>
      <c r="G156" s="24"/>
      <c r="H156" s="24"/>
      <c r="I156" s="603">
        <v>36924</v>
      </c>
      <c r="J156" s="603">
        <v>26672</v>
      </c>
      <c r="K156" s="24"/>
      <c r="L156" s="624">
        <f t="shared" si="59"/>
        <v>36924</v>
      </c>
      <c r="M156" s="624">
        <f t="shared" si="59"/>
        <v>26672</v>
      </c>
      <c r="N156" s="8"/>
      <c r="O156" s="51">
        <f>IF(P156="Yes",'MD Rates'!$B$1,R156)</f>
        <v>43191</v>
      </c>
      <c r="P156" s="5" t="str">
        <f t="shared" si="58"/>
        <v>No</v>
      </c>
      <c r="R156" s="6">
        <v>43191</v>
      </c>
      <c r="T156" s="100" t="s">
        <v>325</v>
      </c>
    </row>
    <row r="157" spans="1:20" ht="14.5" hidden="1" x14ac:dyDescent="0.35">
      <c r="A157" s="882" t="s">
        <v>604</v>
      </c>
      <c r="B157" s="113" t="s">
        <v>1120</v>
      </c>
      <c r="C157" s="614" t="s">
        <v>967</v>
      </c>
      <c r="D157" s="882" t="s">
        <v>1388</v>
      </c>
      <c r="E157" s="8"/>
      <c r="F157" s="882" t="s">
        <v>530</v>
      </c>
      <c r="G157" s="8"/>
      <c r="H157" s="8"/>
      <c r="I157" s="603">
        <v>36924</v>
      </c>
      <c r="J157" s="603">
        <v>26672</v>
      </c>
      <c r="K157" s="24"/>
      <c r="L157" s="624">
        <f t="shared" ref="L157:M157" si="60">L156</f>
        <v>36924</v>
      </c>
      <c r="M157" s="624">
        <f t="shared" si="60"/>
        <v>26672</v>
      </c>
      <c r="N157" s="8"/>
      <c r="O157" s="51">
        <f>IF(P157="Yes",'MD Rates'!$B$1,R157)</f>
        <v>44287</v>
      </c>
      <c r="P157" s="1027" t="str">
        <f t="shared" si="58"/>
        <v>No</v>
      </c>
      <c r="R157" s="6">
        <v>44287</v>
      </c>
      <c r="T157" s="100"/>
    </row>
    <row r="158" spans="1:20" ht="14.5" hidden="1" x14ac:dyDescent="0.35">
      <c r="A158" s="882" t="s">
        <v>604</v>
      </c>
      <c r="B158" s="113" t="s">
        <v>1120</v>
      </c>
      <c r="C158" s="614" t="s">
        <v>967</v>
      </c>
      <c r="D158" s="882" t="s">
        <v>1388</v>
      </c>
      <c r="E158" s="8"/>
      <c r="F158" s="882" t="s">
        <v>531</v>
      </c>
      <c r="G158" s="8"/>
      <c r="H158" s="8"/>
      <c r="I158" s="603">
        <v>36924</v>
      </c>
      <c r="J158" s="603">
        <v>26672</v>
      </c>
      <c r="K158" s="24"/>
      <c r="L158" s="624">
        <f t="shared" ref="L158:M158" si="61">L157</f>
        <v>36924</v>
      </c>
      <c r="M158" s="624">
        <f t="shared" si="61"/>
        <v>26672</v>
      </c>
      <c r="N158" s="8"/>
      <c r="O158" s="51">
        <f>IF(P158="Yes",'MD Rates'!$B$1,R158)</f>
        <v>44287</v>
      </c>
      <c r="P158" s="1027" t="str">
        <f t="shared" si="58"/>
        <v>No</v>
      </c>
      <c r="R158" s="6">
        <v>44287</v>
      </c>
      <c r="T158" s="100"/>
    </row>
    <row r="159" spans="1:20" ht="14.5" hidden="1" x14ac:dyDescent="0.35">
      <c r="A159" s="882" t="s">
        <v>604</v>
      </c>
      <c r="B159" s="113" t="s">
        <v>1120</v>
      </c>
      <c r="C159" s="614" t="s">
        <v>967</v>
      </c>
      <c r="D159" s="882" t="s">
        <v>1389</v>
      </c>
      <c r="E159" s="8"/>
      <c r="F159" s="882" t="s">
        <v>530</v>
      </c>
      <c r="G159" s="8"/>
      <c r="H159" s="8"/>
      <c r="I159" s="603">
        <v>36924</v>
      </c>
      <c r="J159" s="603">
        <v>26672</v>
      </c>
      <c r="K159" s="24"/>
      <c r="L159" s="624">
        <f t="shared" ref="L159:M159" si="62">L158</f>
        <v>36924</v>
      </c>
      <c r="M159" s="624">
        <f t="shared" si="62"/>
        <v>26672</v>
      </c>
      <c r="N159" s="8"/>
      <c r="O159" s="51">
        <f>IF(P159="Yes",'MD Rates'!$B$1,R159)</f>
        <v>44287</v>
      </c>
      <c r="P159" s="1027" t="str">
        <f t="shared" si="58"/>
        <v>No</v>
      </c>
      <c r="R159" s="6">
        <v>44287</v>
      </c>
      <c r="T159" s="100"/>
    </row>
    <row r="160" spans="1:20" ht="14.5" hidden="1" x14ac:dyDescent="0.35">
      <c r="A160" s="882" t="s">
        <v>604</v>
      </c>
      <c r="B160" s="113" t="s">
        <v>1120</v>
      </c>
      <c r="C160" s="614" t="s">
        <v>967</v>
      </c>
      <c r="D160" s="882" t="s">
        <v>1389</v>
      </c>
      <c r="E160" s="8"/>
      <c r="F160" s="882" t="s">
        <v>531</v>
      </c>
      <c r="G160" s="8"/>
      <c r="H160" s="8"/>
      <c r="I160" s="603">
        <v>36924</v>
      </c>
      <c r="J160" s="603">
        <v>26672</v>
      </c>
      <c r="K160" s="24"/>
      <c r="L160" s="624">
        <f t="shared" ref="L160:M160" si="63">L159</f>
        <v>36924</v>
      </c>
      <c r="M160" s="624">
        <f t="shared" si="63"/>
        <v>26672</v>
      </c>
      <c r="N160" s="8"/>
      <c r="O160" s="51">
        <f>IF(P160="Yes",'MD Rates'!$B$1,R160)</f>
        <v>44287</v>
      </c>
      <c r="P160" s="1027" t="str">
        <f t="shared" si="58"/>
        <v>No</v>
      </c>
      <c r="R160" s="6">
        <v>44287</v>
      </c>
      <c r="T160" s="100"/>
    </row>
    <row r="161" spans="1:20" ht="14.5" hidden="1" x14ac:dyDescent="0.35">
      <c r="A161" s="882" t="s">
        <v>604</v>
      </c>
      <c r="B161" s="113" t="s">
        <v>1120</v>
      </c>
      <c r="C161" s="709" t="s">
        <v>969</v>
      </c>
      <c r="D161" s="882"/>
      <c r="E161" s="8"/>
      <c r="F161" s="882" t="s">
        <v>531</v>
      </c>
      <c r="G161" s="8"/>
      <c r="H161" s="8"/>
      <c r="I161" s="882">
        <v>26672</v>
      </c>
      <c r="J161" s="882">
        <v>26672</v>
      </c>
      <c r="K161" s="24"/>
      <c r="L161" s="624">
        <f>L148</f>
        <v>26672</v>
      </c>
      <c r="M161" s="624">
        <f>M148</f>
        <v>26672</v>
      </c>
      <c r="N161" s="8"/>
      <c r="O161" s="51">
        <f>IF(P161="Yes",'MD Rates'!$B$1,R161)</f>
        <v>43191</v>
      </c>
      <c r="P161" s="5" t="str">
        <f t="shared" ref="P161:P168" si="64">IF(I161&lt;&gt;L161,"Yes","No")</f>
        <v>No</v>
      </c>
      <c r="R161" s="6">
        <v>43191</v>
      </c>
      <c r="T161" s="100" t="s">
        <v>325</v>
      </c>
    </row>
    <row r="162" spans="1:20" ht="14.5" hidden="1" x14ac:dyDescent="0.35">
      <c r="A162" s="603" t="s">
        <v>609</v>
      </c>
      <c r="B162" s="113" t="s">
        <v>1120</v>
      </c>
      <c r="C162" s="614" t="s">
        <v>967</v>
      </c>
      <c r="D162" s="603" t="s">
        <v>104</v>
      </c>
      <c r="E162" s="24"/>
      <c r="F162" s="603" t="s">
        <v>530</v>
      </c>
      <c r="G162" s="24"/>
      <c r="H162" s="24"/>
      <c r="I162" s="603">
        <v>36924</v>
      </c>
      <c r="J162" s="603">
        <v>26672</v>
      </c>
      <c r="K162" s="24"/>
      <c r="L162" s="624">
        <f>L160</f>
        <v>36924</v>
      </c>
      <c r="M162" s="624">
        <f>M156</f>
        <v>26672</v>
      </c>
      <c r="N162" s="8"/>
      <c r="O162" s="51">
        <f>IF(P162="Yes",'MD Rates'!$B$1,R162)</f>
        <v>43191</v>
      </c>
      <c r="P162" s="5" t="str">
        <f t="shared" si="64"/>
        <v>No</v>
      </c>
      <c r="R162" s="6">
        <v>43191</v>
      </c>
      <c r="T162" s="100" t="s">
        <v>325</v>
      </c>
    </row>
    <row r="163" spans="1:20" ht="14.5" hidden="1" x14ac:dyDescent="0.35">
      <c r="A163" s="603" t="s">
        <v>609</v>
      </c>
      <c r="B163" s="113" t="s">
        <v>1120</v>
      </c>
      <c r="C163" s="614" t="s">
        <v>967</v>
      </c>
      <c r="D163" s="603" t="s">
        <v>114</v>
      </c>
      <c r="E163" s="24"/>
      <c r="F163" s="603" t="s">
        <v>530</v>
      </c>
      <c r="G163" s="24"/>
      <c r="H163" s="24"/>
      <c r="I163" s="603">
        <v>36924</v>
      </c>
      <c r="J163" s="603">
        <v>26672</v>
      </c>
      <c r="K163" s="24"/>
      <c r="L163" s="624">
        <f t="shared" ref="L163:M165" si="65">L162</f>
        <v>36924</v>
      </c>
      <c r="M163" s="624">
        <f t="shared" si="65"/>
        <v>26672</v>
      </c>
      <c r="N163" s="8"/>
      <c r="O163" s="51">
        <f>IF(P163="Yes",'MD Rates'!$B$1,R163)</f>
        <v>43191</v>
      </c>
      <c r="P163" s="5" t="str">
        <f t="shared" si="64"/>
        <v>No</v>
      </c>
      <c r="R163" s="6">
        <v>43191</v>
      </c>
      <c r="T163" s="100" t="s">
        <v>325</v>
      </c>
    </row>
    <row r="164" spans="1:20" ht="14.5" hidden="1" x14ac:dyDescent="0.35">
      <c r="A164" s="603" t="s">
        <v>609</v>
      </c>
      <c r="B164" s="113" t="s">
        <v>1120</v>
      </c>
      <c r="C164" s="614" t="s">
        <v>967</v>
      </c>
      <c r="D164" s="603" t="s">
        <v>103</v>
      </c>
      <c r="E164" s="24"/>
      <c r="F164" s="603" t="s">
        <v>530</v>
      </c>
      <c r="G164" s="24"/>
      <c r="H164" s="24"/>
      <c r="I164" s="603">
        <v>36924</v>
      </c>
      <c r="J164" s="603">
        <v>26672</v>
      </c>
      <c r="K164" s="24"/>
      <c r="L164" s="624">
        <f t="shared" si="65"/>
        <v>36924</v>
      </c>
      <c r="M164" s="624">
        <f t="shared" si="65"/>
        <v>26672</v>
      </c>
      <c r="N164" s="8"/>
      <c r="O164" s="51">
        <f>IF(P164="Yes",'MD Rates'!$B$1,R164)</f>
        <v>43191</v>
      </c>
      <c r="P164" s="5" t="str">
        <f t="shared" si="64"/>
        <v>No</v>
      </c>
      <c r="R164" s="6">
        <v>43191</v>
      </c>
      <c r="T164" s="100" t="s">
        <v>325</v>
      </c>
    </row>
    <row r="165" spans="1:20" ht="14.5" hidden="1" x14ac:dyDescent="0.35">
      <c r="A165" s="603" t="s">
        <v>609</v>
      </c>
      <c r="B165" s="113" t="s">
        <v>1120</v>
      </c>
      <c r="C165" s="614" t="s">
        <v>967</v>
      </c>
      <c r="D165" s="603" t="s">
        <v>115</v>
      </c>
      <c r="E165" s="24"/>
      <c r="F165" s="603" t="s">
        <v>530</v>
      </c>
      <c r="G165" s="24"/>
      <c r="H165" s="24"/>
      <c r="I165" s="603">
        <v>36924</v>
      </c>
      <c r="J165" s="603">
        <v>26672</v>
      </c>
      <c r="K165" s="24"/>
      <c r="L165" s="624">
        <f t="shared" si="65"/>
        <v>36924</v>
      </c>
      <c r="M165" s="624">
        <f t="shared" si="65"/>
        <v>26672</v>
      </c>
      <c r="N165" s="8"/>
      <c r="O165" s="51">
        <f>IF(P165="Yes",'MD Rates'!$B$1,R165)</f>
        <v>43191</v>
      </c>
      <c r="P165" s="5" t="str">
        <f t="shared" si="64"/>
        <v>No</v>
      </c>
      <c r="R165" s="6">
        <v>43191</v>
      </c>
      <c r="T165" s="100" t="s">
        <v>325</v>
      </c>
    </row>
    <row r="166" spans="1:20" ht="14.5" hidden="1" x14ac:dyDescent="0.35">
      <c r="A166" s="882" t="s">
        <v>609</v>
      </c>
      <c r="B166" s="113" t="s">
        <v>1120</v>
      </c>
      <c r="C166" s="614" t="s">
        <v>967</v>
      </c>
      <c r="D166" s="882" t="s">
        <v>1388</v>
      </c>
      <c r="E166" s="24"/>
      <c r="F166" s="882" t="s">
        <v>530</v>
      </c>
      <c r="G166" s="24"/>
      <c r="H166" s="24"/>
      <c r="I166" s="603">
        <v>36924</v>
      </c>
      <c r="J166" s="603">
        <v>26672</v>
      </c>
      <c r="K166" s="24"/>
      <c r="L166" s="624">
        <f t="shared" ref="L166:M166" si="66">L165</f>
        <v>36924</v>
      </c>
      <c r="M166" s="624">
        <f t="shared" si="66"/>
        <v>26672</v>
      </c>
      <c r="N166" s="8"/>
      <c r="O166" s="51">
        <f>IF(P166="Yes",'MD Rates'!$B$1,R166)</f>
        <v>44287</v>
      </c>
      <c r="P166" s="1027" t="str">
        <f t="shared" si="64"/>
        <v>No</v>
      </c>
      <c r="R166" s="6">
        <v>44287</v>
      </c>
      <c r="T166" s="100"/>
    </row>
    <row r="167" spans="1:20" ht="14.5" hidden="1" x14ac:dyDescent="0.35">
      <c r="A167" s="882" t="s">
        <v>609</v>
      </c>
      <c r="B167" s="113" t="s">
        <v>1120</v>
      </c>
      <c r="C167" s="614" t="s">
        <v>967</v>
      </c>
      <c r="D167" s="882" t="s">
        <v>1389</v>
      </c>
      <c r="E167" s="24"/>
      <c r="F167" s="882" t="s">
        <v>530</v>
      </c>
      <c r="G167" s="24"/>
      <c r="H167" s="24"/>
      <c r="I167" s="603">
        <v>36924</v>
      </c>
      <c r="J167" s="603">
        <v>26672</v>
      </c>
      <c r="K167" s="24"/>
      <c r="L167" s="624">
        <f t="shared" ref="L167:M167" si="67">L166</f>
        <v>36924</v>
      </c>
      <c r="M167" s="624">
        <f t="shared" si="67"/>
        <v>26672</v>
      </c>
      <c r="N167" s="8"/>
      <c r="O167" s="51">
        <f>IF(P167="Yes",'MD Rates'!$B$1,R167)</f>
        <v>44287</v>
      </c>
      <c r="P167" s="1027" t="str">
        <f t="shared" si="64"/>
        <v>No</v>
      </c>
      <c r="R167" s="6">
        <v>44287</v>
      </c>
      <c r="T167" s="100"/>
    </row>
    <row r="168" spans="1:20" ht="14.5" hidden="1" x14ac:dyDescent="0.35">
      <c r="A168" s="882" t="s">
        <v>609</v>
      </c>
      <c r="B168" s="113" t="s">
        <v>1120</v>
      </c>
      <c r="C168" s="709" t="s">
        <v>969</v>
      </c>
      <c r="D168" s="882"/>
      <c r="E168" s="8"/>
      <c r="F168" s="882" t="s">
        <v>531</v>
      </c>
      <c r="G168" s="8"/>
      <c r="H168" s="8"/>
      <c r="I168" s="882">
        <v>26672</v>
      </c>
      <c r="J168" s="882">
        <v>26672</v>
      </c>
      <c r="K168" s="24"/>
      <c r="L168" s="624">
        <f>L148</f>
        <v>26672</v>
      </c>
      <c r="M168" s="624">
        <f>M148</f>
        <v>26672</v>
      </c>
      <c r="N168" s="8"/>
      <c r="O168" s="51">
        <f>IF(P168="Yes",'MD Rates'!$B$1,R168)</f>
        <v>43191</v>
      </c>
      <c r="P168" s="5" t="str">
        <f t="shared" si="64"/>
        <v>No</v>
      </c>
      <c r="R168" s="6">
        <v>43191</v>
      </c>
      <c r="T168" s="100" t="s">
        <v>325</v>
      </c>
    </row>
    <row r="169" spans="1:20" hidden="1" x14ac:dyDescent="0.25">
      <c r="A169" s="112" t="s">
        <v>1045</v>
      </c>
      <c r="B169" s="113" t="s">
        <v>1120</v>
      </c>
      <c r="C169" s="31" t="s">
        <v>967</v>
      </c>
      <c r="F169" t="s">
        <v>1046</v>
      </c>
      <c r="G169" s="10"/>
      <c r="H169" s="10"/>
      <c r="I169" s="239">
        <v>2986</v>
      </c>
      <c r="J169" s="238"/>
      <c r="K169" s="238"/>
      <c r="L169" s="271">
        <v>2986</v>
      </c>
      <c r="M169" s="10"/>
      <c r="N169" s="10"/>
      <c r="O169" s="51">
        <f>IF(P169="Yes",'MD Rates'!$B$1,R169)</f>
        <v>42461</v>
      </c>
      <c r="P169" s="5" t="str">
        <f t="shared" ref="P169:P180" si="68">IF(I169&lt;&gt;L169,"Yes","No")</f>
        <v>No</v>
      </c>
      <c r="R169" s="6">
        <v>42461</v>
      </c>
      <c r="S169"/>
    </row>
    <row r="170" spans="1:20" hidden="1" x14ac:dyDescent="0.25">
      <c r="A170" s="112" t="s">
        <v>1045</v>
      </c>
      <c r="B170" s="113" t="s">
        <v>1120</v>
      </c>
      <c r="C170" s="31" t="s">
        <v>967</v>
      </c>
      <c r="F170" t="s">
        <v>1047</v>
      </c>
      <c r="G170" s="10"/>
      <c r="H170" s="10"/>
      <c r="I170" s="239">
        <v>48533</v>
      </c>
      <c r="J170" s="238"/>
      <c r="K170" s="238"/>
      <c r="L170" s="280">
        <f>'MD Rates'!D76</f>
        <v>48533</v>
      </c>
      <c r="M170" s="10"/>
      <c r="N170" s="10"/>
      <c r="O170" s="51">
        <f>IF(P170="Yes",'MD Rates'!$B$1,R170)</f>
        <v>43191</v>
      </c>
      <c r="P170" s="5" t="str">
        <f t="shared" si="68"/>
        <v>No</v>
      </c>
      <c r="R170" s="6">
        <v>43191</v>
      </c>
      <c r="T170" s="100" t="s">
        <v>325</v>
      </c>
    </row>
    <row r="171" spans="1:20" hidden="1" x14ac:dyDescent="0.25">
      <c r="A171" s="112" t="s">
        <v>1045</v>
      </c>
      <c r="B171" s="113" t="s">
        <v>1120</v>
      </c>
      <c r="C171" s="31" t="s">
        <v>967</v>
      </c>
      <c r="F171" t="s">
        <v>1048</v>
      </c>
      <c r="G171" s="10"/>
      <c r="H171" s="10"/>
      <c r="I171" s="239">
        <v>60666</v>
      </c>
      <c r="J171" s="238"/>
      <c r="K171" s="238"/>
      <c r="L171" s="280">
        <f>'MD Rates'!D77</f>
        <v>60666</v>
      </c>
      <c r="M171" s="10"/>
      <c r="N171" s="10"/>
      <c r="O171" s="51">
        <f>IF(P171="Yes",'MD Rates'!$B$1,R171)</f>
        <v>43191</v>
      </c>
      <c r="P171" s="5" t="str">
        <f t="shared" si="68"/>
        <v>No</v>
      </c>
      <c r="R171" s="6">
        <v>43191</v>
      </c>
      <c r="T171" s="100" t="s">
        <v>325</v>
      </c>
    </row>
    <row r="172" spans="1:20" hidden="1" x14ac:dyDescent="0.25">
      <c r="A172" s="112" t="s">
        <v>1045</v>
      </c>
      <c r="B172" s="113" t="s">
        <v>1120</v>
      </c>
      <c r="C172" s="31" t="s">
        <v>967</v>
      </c>
      <c r="F172" t="s">
        <v>1049</v>
      </c>
      <c r="G172" s="10"/>
      <c r="H172" s="10"/>
      <c r="I172" s="239">
        <v>78866</v>
      </c>
      <c r="J172" s="238"/>
      <c r="K172" s="238"/>
      <c r="L172" s="280">
        <f>'MD Rates'!D78</f>
        <v>78866</v>
      </c>
      <c r="M172" s="10"/>
      <c r="N172" s="10"/>
      <c r="O172" s="51">
        <f>IF(P172="Yes",'MD Rates'!$B$1,R172)</f>
        <v>43191</v>
      </c>
      <c r="P172" s="5" t="str">
        <f t="shared" si="68"/>
        <v>No</v>
      </c>
      <c r="R172" s="6">
        <v>43191</v>
      </c>
      <c r="T172" s="100" t="s">
        <v>325</v>
      </c>
    </row>
    <row r="173" spans="1:20" hidden="1" x14ac:dyDescent="0.25">
      <c r="A173" s="112" t="s">
        <v>1045</v>
      </c>
      <c r="B173" s="113" t="s">
        <v>1120</v>
      </c>
      <c r="C173" s="31" t="s">
        <v>967</v>
      </c>
      <c r="F173" s="10" t="s">
        <v>1050</v>
      </c>
      <c r="G173" s="10"/>
      <c r="H173" s="10"/>
      <c r="I173" s="239">
        <v>5972</v>
      </c>
      <c r="J173" s="238"/>
      <c r="K173" s="238"/>
      <c r="L173" s="280">
        <v>5972</v>
      </c>
      <c r="M173" s="10"/>
      <c r="N173" s="10"/>
      <c r="O173" s="51">
        <f>IF(P173="Yes",'MD Rates'!$B$1,R173)</f>
        <v>42461</v>
      </c>
      <c r="P173" s="5" t="str">
        <f t="shared" si="68"/>
        <v>No</v>
      </c>
      <c r="R173" s="6">
        <v>42461</v>
      </c>
      <c r="S173"/>
    </row>
    <row r="174" spans="1:20" hidden="1" x14ac:dyDescent="0.25">
      <c r="A174" s="112" t="s">
        <v>1045</v>
      </c>
      <c r="B174" s="113" t="s">
        <v>1120</v>
      </c>
      <c r="C174" s="31" t="s">
        <v>967</v>
      </c>
      <c r="F174" s="10" t="s">
        <v>1051</v>
      </c>
      <c r="G174" s="10"/>
      <c r="H174" s="10"/>
      <c r="I174" s="239">
        <v>8958</v>
      </c>
      <c r="J174" s="238"/>
      <c r="K174" s="238"/>
      <c r="L174" s="280">
        <v>8958</v>
      </c>
      <c r="M174" s="10"/>
      <c r="N174" s="10"/>
      <c r="O174" s="51">
        <f>IF(P174="Yes",'MD Rates'!$B$1,R174)</f>
        <v>42461</v>
      </c>
      <c r="P174" s="5" t="str">
        <f t="shared" si="68"/>
        <v>No</v>
      </c>
      <c r="R174" s="6">
        <v>42461</v>
      </c>
      <c r="S174"/>
    </row>
    <row r="175" spans="1:20" hidden="1" x14ac:dyDescent="0.25">
      <c r="A175" s="112" t="s">
        <v>1045</v>
      </c>
      <c r="B175" s="113" t="s">
        <v>1120</v>
      </c>
      <c r="C175" s="31" t="s">
        <v>967</v>
      </c>
      <c r="F175" s="10" t="s">
        <v>1052</v>
      </c>
      <c r="G175" s="10"/>
      <c r="H175" s="10"/>
      <c r="I175" s="239">
        <v>11944</v>
      </c>
      <c r="J175" s="238"/>
      <c r="K175" s="238"/>
      <c r="L175" s="280">
        <v>11944</v>
      </c>
      <c r="M175" s="10"/>
      <c r="N175" s="10"/>
      <c r="O175" s="51">
        <f>IF(P175="Yes",'MD Rates'!$B$1,R175)</f>
        <v>42461</v>
      </c>
      <c r="P175" s="5" t="str">
        <f t="shared" si="68"/>
        <v>No</v>
      </c>
      <c r="R175" s="6">
        <v>42461</v>
      </c>
      <c r="S175"/>
    </row>
    <row r="176" spans="1:20" hidden="1" x14ac:dyDescent="0.25">
      <c r="A176" s="112" t="s">
        <v>1045</v>
      </c>
      <c r="B176" s="113" t="s">
        <v>1120</v>
      </c>
      <c r="C176" s="31" t="s">
        <v>967</v>
      </c>
      <c r="F176" s="10" t="s">
        <v>1053</v>
      </c>
      <c r="G176" s="10"/>
      <c r="H176" s="10"/>
      <c r="I176" s="239">
        <v>14930</v>
      </c>
      <c r="J176" s="238"/>
      <c r="K176" s="238"/>
      <c r="L176" s="280">
        <v>14930</v>
      </c>
      <c r="M176" s="10"/>
      <c r="N176" s="10"/>
      <c r="O176" s="51">
        <f>IF(P176="Yes",'MD Rates'!$B$1,R176)</f>
        <v>42461</v>
      </c>
      <c r="P176" s="5" t="str">
        <f t="shared" si="68"/>
        <v>No</v>
      </c>
      <c r="R176" s="6">
        <v>42461</v>
      </c>
      <c r="S176"/>
    </row>
    <row r="177" spans="1:20" hidden="1" x14ac:dyDescent="0.25">
      <c r="A177" s="112" t="s">
        <v>1045</v>
      </c>
      <c r="B177" s="113" t="s">
        <v>1120</v>
      </c>
      <c r="C177" s="31" t="s">
        <v>967</v>
      </c>
      <c r="F177" s="10" t="s">
        <v>1054</v>
      </c>
      <c r="G177" s="10"/>
      <c r="H177" s="10"/>
      <c r="I177" s="239">
        <v>17916</v>
      </c>
      <c r="J177" s="238"/>
      <c r="K177" s="238"/>
      <c r="L177" s="280">
        <v>17916</v>
      </c>
      <c r="M177" s="10"/>
      <c r="N177" s="10"/>
      <c r="O177" s="51">
        <f>IF(P177="Yes",'MD Rates'!$B$1,R177)</f>
        <v>42461</v>
      </c>
      <c r="P177" s="5" t="str">
        <f t="shared" si="68"/>
        <v>No</v>
      </c>
      <c r="R177" s="6">
        <v>42461</v>
      </c>
      <c r="S177"/>
    </row>
    <row r="178" spans="1:20" hidden="1" x14ac:dyDescent="0.25">
      <c r="A178" s="112" t="s">
        <v>1045</v>
      </c>
      <c r="B178" s="113" t="s">
        <v>1120</v>
      </c>
      <c r="C178" s="31" t="s">
        <v>967</v>
      </c>
      <c r="F178" s="10" t="s">
        <v>1055</v>
      </c>
      <c r="G178" s="10"/>
      <c r="H178" s="10"/>
      <c r="I178" s="239">
        <v>23888</v>
      </c>
      <c r="J178" s="238"/>
      <c r="K178" s="238"/>
      <c r="L178" s="280">
        <v>23888</v>
      </c>
      <c r="M178" s="10"/>
      <c r="N178" s="10"/>
      <c r="O178" s="51">
        <f>IF(P178="Yes",'MD Rates'!$B$1,R178)</f>
        <v>42461</v>
      </c>
      <c r="P178" s="5" t="str">
        <f t="shared" si="68"/>
        <v>No</v>
      </c>
      <c r="R178" s="6">
        <v>42461</v>
      </c>
      <c r="S178"/>
    </row>
    <row r="179" spans="1:20" hidden="1" x14ac:dyDescent="0.25">
      <c r="A179" s="112" t="s">
        <v>1045</v>
      </c>
      <c r="B179" s="113" t="s">
        <v>1120</v>
      </c>
      <c r="C179" s="31" t="s">
        <v>967</v>
      </c>
      <c r="F179" s="10" t="s">
        <v>1056</v>
      </c>
      <c r="G179" s="10"/>
      <c r="H179" s="10"/>
      <c r="I179" s="239">
        <v>29860</v>
      </c>
      <c r="J179" s="238"/>
      <c r="K179" s="238"/>
      <c r="L179" s="280">
        <v>29860</v>
      </c>
      <c r="M179" s="10"/>
      <c r="N179" s="10"/>
      <c r="O179" s="51">
        <f>IF(P179="Yes",'MD Rates'!$B$1,R179)</f>
        <v>42461</v>
      </c>
      <c r="P179" s="5" t="str">
        <f t="shared" si="68"/>
        <v>No</v>
      </c>
      <c r="R179" s="6">
        <v>42461</v>
      </c>
      <c r="S179"/>
    </row>
    <row r="180" spans="1:20" hidden="1" x14ac:dyDescent="0.25">
      <c r="A180" s="112" t="s">
        <v>1045</v>
      </c>
      <c r="B180" s="113" t="s">
        <v>1120</v>
      </c>
      <c r="C180" s="31" t="s">
        <v>967</v>
      </c>
      <c r="F180" t="s">
        <v>1057</v>
      </c>
      <c r="G180" s="10"/>
      <c r="H180" s="10"/>
      <c r="I180" s="239">
        <v>36924</v>
      </c>
      <c r="J180" s="238"/>
      <c r="K180" s="238"/>
      <c r="L180" s="280">
        <f>'MD Rates'!D75</f>
        <v>36924</v>
      </c>
      <c r="M180" s="10"/>
      <c r="N180" s="10"/>
      <c r="O180" s="51">
        <f>IF(P180="Yes",'MD Rates'!$B$1,R180)</f>
        <v>43191</v>
      </c>
      <c r="P180" s="5" t="str">
        <f t="shared" si="68"/>
        <v>No</v>
      </c>
      <c r="R180" s="6">
        <v>43191</v>
      </c>
      <c r="T180" s="100" t="s">
        <v>325</v>
      </c>
    </row>
    <row r="181" spans="1:20" hidden="1" x14ac:dyDescent="0.25">
      <c r="A181" s="112" t="s">
        <v>1045</v>
      </c>
      <c r="B181" s="113" t="s">
        <v>1120</v>
      </c>
      <c r="C181" s="31" t="s">
        <v>969</v>
      </c>
      <c r="F181" t="s">
        <v>1058</v>
      </c>
      <c r="G181" s="10"/>
      <c r="H181" s="10"/>
      <c r="I181" s="239">
        <v>36924</v>
      </c>
      <c r="J181" s="238"/>
      <c r="K181" s="238"/>
      <c r="L181" s="280">
        <f>'MD Rates'!D75</f>
        <v>36924</v>
      </c>
      <c r="M181" s="10"/>
      <c r="N181" s="10"/>
      <c r="O181" s="51">
        <f>IF(P181="Yes",'MD Rates'!$B$1,R181)</f>
        <v>43191</v>
      </c>
      <c r="P181" s="5" t="str">
        <f t="shared" ref="P181:P196" si="69">IF(I181&lt;&gt;L181,"Yes","No")</f>
        <v>No</v>
      </c>
      <c r="R181" s="6">
        <v>43191</v>
      </c>
      <c r="T181" s="100" t="s">
        <v>325</v>
      </c>
    </row>
    <row r="182" spans="1:20" hidden="1" x14ac:dyDescent="0.25">
      <c r="A182" s="112" t="s">
        <v>1045</v>
      </c>
      <c r="B182" s="113" t="s">
        <v>1120</v>
      </c>
      <c r="C182" s="31" t="s">
        <v>969</v>
      </c>
      <c r="F182" t="s">
        <v>1059</v>
      </c>
      <c r="G182" s="10"/>
      <c r="H182" s="10"/>
      <c r="I182" s="239">
        <v>60666</v>
      </c>
      <c r="J182" s="238"/>
      <c r="K182" s="238"/>
      <c r="L182" s="280">
        <f>'MD Rates'!D77</f>
        <v>60666</v>
      </c>
      <c r="M182" s="10"/>
      <c r="N182" s="10"/>
      <c r="O182" s="51">
        <f>IF(P182="Yes",'MD Rates'!$B$1,R182)</f>
        <v>43191</v>
      </c>
      <c r="P182" s="5" t="str">
        <f t="shared" si="69"/>
        <v>No</v>
      </c>
      <c r="R182" s="6">
        <v>43191</v>
      </c>
      <c r="T182" s="100" t="s">
        <v>325</v>
      </c>
    </row>
    <row r="183" spans="1:20" hidden="1" x14ac:dyDescent="0.25">
      <c r="A183" s="112" t="s">
        <v>1045</v>
      </c>
      <c r="B183" s="113" t="s">
        <v>1120</v>
      </c>
      <c r="C183" s="31" t="s">
        <v>969</v>
      </c>
      <c r="F183" t="s">
        <v>1046</v>
      </c>
      <c r="G183" s="10"/>
      <c r="H183" s="10"/>
      <c r="I183" s="239">
        <v>2986</v>
      </c>
      <c r="J183" s="238"/>
      <c r="K183" s="238"/>
      <c r="L183" s="806">
        <v>2986</v>
      </c>
      <c r="M183" s="10"/>
      <c r="N183" s="10"/>
      <c r="O183" s="51">
        <f>IF(P183="Yes",'MD Rates'!#REF!,R183)</f>
        <v>42461</v>
      </c>
      <c r="P183" s="5" t="str">
        <f t="shared" si="69"/>
        <v>No</v>
      </c>
      <c r="R183" s="6">
        <v>42461</v>
      </c>
      <c r="S183"/>
    </row>
    <row r="184" spans="1:20" hidden="1" x14ac:dyDescent="0.25">
      <c r="A184" s="112" t="s">
        <v>1045</v>
      </c>
      <c r="B184" s="113" t="s">
        <v>1120</v>
      </c>
      <c r="C184" s="31" t="s">
        <v>969</v>
      </c>
      <c r="F184" t="s">
        <v>1047</v>
      </c>
      <c r="G184" s="10"/>
      <c r="H184" s="10"/>
      <c r="I184" s="239">
        <v>48533</v>
      </c>
      <c r="J184" s="238"/>
      <c r="K184" s="238"/>
      <c r="L184" s="806">
        <f>'MD Rates'!D76</f>
        <v>48533</v>
      </c>
      <c r="M184" s="10"/>
      <c r="N184" s="10"/>
      <c r="O184" s="51">
        <f>IF(P184="Yes",'MD Rates'!$B$1,R184)</f>
        <v>43191</v>
      </c>
      <c r="P184" s="5" t="str">
        <f t="shared" si="69"/>
        <v>No</v>
      </c>
      <c r="R184" s="6">
        <v>43191</v>
      </c>
      <c r="T184" s="100" t="s">
        <v>325</v>
      </c>
    </row>
    <row r="185" spans="1:20" hidden="1" x14ac:dyDescent="0.25">
      <c r="A185" s="112" t="s">
        <v>1045</v>
      </c>
      <c r="B185" s="113" t="s">
        <v>1120</v>
      </c>
      <c r="C185" s="31" t="s">
        <v>969</v>
      </c>
      <c r="F185" t="s">
        <v>1048</v>
      </c>
      <c r="G185" s="10"/>
      <c r="H185" s="10"/>
      <c r="I185" s="239">
        <v>60666</v>
      </c>
      <c r="J185" s="238"/>
      <c r="K185" s="238"/>
      <c r="L185" s="806">
        <f>'MD Rates'!D77</f>
        <v>60666</v>
      </c>
      <c r="M185" s="10"/>
      <c r="N185" s="10"/>
      <c r="O185" s="51">
        <f>IF(P185="Yes",'MD Rates'!$B$1,R185)</f>
        <v>43191</v>
      </c>
      <c r="P185" s="5" t="str">
        <f t="shared" si="69"/>
        <v>No</v>
      </c>
      <c r="R185" s="6">
        <v>43191</v>
      </c>
      <c r="T185" s="100" t="s">
        <v>325</v>
      </c>
    </row>
    <row r="186" spans="1:20" hidden="1" x14ac:dyDescent="0.25">
      <c r="A186" s="112" t="s">
        <v>1045</v>
      </c>
      <c r="B186" s="113" t="s">
        <v>1120</v>
      </c>
      <c r="C186" s="31" t="s">
        <v>969</v>
      </c>
      <c r="F186" t="s">
        <v>1049</v>
      </c>
      <c r="G186" s="10"/>
      <c r="H186" s="10"/>
      <c r="I186" s="239">
        <v>78866</v>
      </c>
      <c r="J186" s="238"/>
      <c r="K186" s="238"/>
      <c r="L186" s="806">
        <f>'MD Rates'!D78</f>
        <v>78866</v>
      </c>
      <c r="M186" s="10"/>
      <c r="N186" s="10"/>
      <c r="O186" s="51">
        <f>IF(P186="Yes",'MD Rates'!$B$1,R186)</f>
        <v>43191</v>
      </c>
      <c r="P186" s="5" t="str">
        <f t="shared" si="69"/>
        <v>No</v>
      </c>
      <c r="R186" s="6">
        <v>43191</v>
      </c>
      <c r="T186" s="100" t="s">
        <v>325</v>
      </c>
    </row>
    <row r="187" spans="1:20" hidden="1" x14ac:dyDescent="0.25">
      <c r="A187" s="112" t="s">
        <v>1045</v>
      </c>
      <c r="B187" s="113" t="s">
        <v>1120</v>
      </c>
      <c r="C187" s="31" t="s">
        <v>969</v>
      </c>
      <c r="F187" t="s">
        <v>1050</v>
      </c>
      <c r="G187" s="10"/>
      <c r="H187" s="10"/>
      <c r="I187" s="239">
        <v>5972</v>
      </c>
      <c r="J187" s="238"/>
      <c r="K187" s="238"/>
      <c r="L187" s="806">
        <v>5972</v>
      </c>
      <c r="M187" s="10"/>
      <c r="N187" s="10"/>
      <c r="O187" s="51">
        <f>IF(P187="Yes",'MD Rates'!#REF!,R187)</f>
        <v>42461</v>
      </c>
      <c r="P187" s="5" t="str">
        <f t="shared" si="69"/>
        <v>No</v>
      </c>
      <c r="R187" s="6">
        <v>42461</v>
      </c>
      <c r="S187"/>
    </row>
    <row r="188" spans="1:20" hidden="1" x14ac:dyDescent="0.25">
      <c r="A188" s="112" t="s">
        <v>1045</v>
      </c>
      <c r="B188" s="113" t="s">
        <v>1120</v>
      </c>
      <c r="C188" s="31" t="s">
        <v>969</v>
      </c>
      <c r="F188" t="s">
        <v>1051</v>
      </c>
      <c r="G188" s="10"/>
      <c r="H188" s="10"/>
      <c r="I188" s="239">
        <v>8958</v>
      </c>
      <c r="J188" s="238"/>
      <c r="K188" s="238"/>
      <c r="L188" s="806">
        <v>8958</v>
      </c>
      <c r="M188" s="10"/>
      <c r="N188" s="10"/>
      <c r="O188" s="51">
        <f>IF(P188="Yes",'MD Rates'!#REF!,R188)</f>
        <v>42461</v>
      </c>
      <c r="P188" s="5" t="str">
        <f t="shared" si="69"/>
        <v>No</v>
      </c>
      <c r="R188" s="6">
        <v>42461</v>
      </c>
      <c r="S188"/>
    </row>
    <row r="189" spans="1:20" hidden="1" x14ac:dyDescent="0.25">
      <c r="A189" s="112" t="s">
        <v>1045</v>
      </c>
      <c r="B189" s="113" t="s">
        <v>1120</v>
      </c>
      <c r="C189" s="31" t="s">
        <v>969</v>
      </c>
      <c r="F189" t="s">
        <v>1052</v>
      </c>
      <c r="G189" s="10"/>
      <c r="H189" s="10"/>
      <c r="I189" s="239">
        <v>11944</v>
      </c>
      <c r="J189" s="238"/>
      <c r="K189" s="238"/>
      <c r="L189" s="806">
        <v>11944</v>
      </c>
      <c r="M189" s="10"/>
      <c r="N189" s="10"/>
      <c r="O189" s="51">
        <f>IF(P189="Yes",'MD Rates'!#REF!,R189)</f>
        <v>42461</v>
      </c>
      <c r="P189" s="5" t="str">
        <f t="shared" si="69"/>
        <v>No</v>
      </c>
      <c r="R189" s="6">
        <v>42461</v>
      </c>
      <c r="S189"/>
    </row>
    <row r="190" spans="1:20" hidden="1" x14ac:dyDescent="0.25">
      <c r="A190" s="112" t="s">
        <v>1045</v>
      </c>
      <c r="B190" s="113" t="s">
        <v>1120</v>
      </c>
      <c r="C190" s="31" t="s">
        <v>969</v>
      </c>
      <c r="F190" t="s">
        <v>1053</v>
      </c>
      <c r="G190" s="10"/>
      <c r="H190" s="10"/>
      <c r="I190" s="239">
        <v>14930</v>
      </c>
      <c r="J190" s="238"/>
      <c r="K190" s="238"/>
      <c r="L190" s="806">
        <v>14930</v>
      </c>
      <c r="M190" s="10"/>
      <c r="N190" s="10"/>
      <c r="O190" s="51">
        <f>IF(P190="Yes",'MD Rates'!#REF!,R190)</f>
        <v>42461</v>
      </c>
      <c r="P190" s="5" t="str">
        <f t="shared" si="69"/>
        <v>No</v>
      </c>
      <c r="R190" s="6">
        <v>42461</v>
      </c>
      <c r="S190"/>
    </row>
    <row r="191" spans="1:20" hidden="1" x14ac:dyDescent="0.25">
      <c r="A191" s="112" t="s">
        <v>1045</v>
      </c>
      <c r="B191" s="113" t="s">
        <v>1120</v>
      </c>
      <c r="C191" s="31" t="s">
        <v>969</v>
      </c>
      <c r="F191" t="s">
        <v>1054</v>
      </c>
      <c r="G191" s="10"/>
      <c r="H191" s="10"/>
      <c r="I191" s="239">
        <v>17916</v>
      </c>
      <c r="J191" s="238"/>
      <c r="K191" s="238"/>
      <c r="L191" s="806">
        <v>17916</v>
      </c>
      <c r="M191" s="10"/>
      <c r="N191" s="10"/>
      <c r="O191" s="51">
        <f>IF(P191="Yes",'MD Rates'!#REF!,R191)</f>
        <v>42461</v>
      </c>
      <c r="P191" s="5" t="str">
        <f t="shared" si="69"/>
        <v>No</v>
      </c>
      <c r="R191" s="6">
        <v>42461</v>
      </c>
      <c r="S191"/>
    </row>
    <row r="192" spans="1:20" hidden="1" x14ac:dyDescent="0.25">
      <c r="A192" s="112" t="s">
        <v>1045</v>
      </c>
      <c r="B192" s="113" t="s">
        <v>1120</v>
      </c>
      <c r="C192" s="31" t="s">
        <v>969</v>
      </c>
      <c r="F192" t="s">
        <v>1055</v>
      </c>
      <c r="G192" s="10"/>
      <c r="H192" s="10"/>
      <c r="I192" s="239">
        <v>23888</v>
      </c>
      <c r="J192" s="238"/>
      <c r="K192" s="238"/>
      <c r="L192" s="806">
        <v>23888</v>
      </c>
      <c r="M192" s="10"/>
      <c r="N192" s="10"/>
      <c r="O192" s="51">
        <f>IF(P192="Yes",'MD Rates'!#REF!,R192)</f>
        <v>42461</v>
      </c>
      <c r="P192" s="5" t="str">
        <f t="shared" si="69"/>
        <v>No</v>
      </c>
      <c r="R192" s="6">
        <v>42461</v>
      </c>
      <c r="S192"/>
    </row>
    <row r="193" spans="1:20" hidden="1" x14ac:dyDescent="0.25">
      <c r="A193" s="112" t="s">
        <v>1045</v>
      </c>
      <c r="B193" s="113" t="s">
        <v>1120</v>
      </c>
      <c r="C193" s="31" t="s">
        <v>969</v>
      </c>
      <c r="F193" s="100" t="s">
        <v>1056</v>
      </c>
      <c r="G193" s="10"/>
      <c r="H193" s="10"/>
      <c r="I193" s="239">
        <v>29860</v>
      </c>
      <c r="J193" s="238"/>
      <c r="K193" s="238"/>
      <c r="L193" s="806">
        <v>29860</v>
      </c>
      <c r="M193" s="10"/>
      <c r="N193" s="10"/>
      <c r="O193" s="51">
        <f>IF(P193="Yes",'MD Rates'!#REF!,R193)</f>
        <v>42461</v>
      </c>
      <c r="P193" s="5" t="str">
        <f t="shared" si="69"/>
        <v>No</v>
      </c>
      <c r="R193" s="6">
        <v>42461</v>
      </c>
      <c r="S193"/>
    </row>
    <row r="194" spans="1:20" hidden="1" x14ac:dyDescent="0.25">
      <c r="A194" s="112" t="s">
        <v>1045</v>
      </c>
      <c r="B194" s="113" t="s">
        <v>1120</v>
      </c>
      <c r="C194" s="31" t="s">
        <v>969</v>
      </c>
      <c r="F194" t="s">
        <v>1057</v>
      </c>
      <c r="G194" s="10"/>
      <c r="H194" s="10"/>
      <c r="I194" s="239">
        <v>36924</v>
      </c>
      <c r="J194" s="238"/>
      <c r="K194" s="238"/>
      <c r="L194" s="806">
        <f>'MD Rates'!B75</f>
        <v>36924</v>
      </c>
      <c r="M194" s="10"/>
      <c r="N194" s="10"/>
      <c r="O194" s="51">
        <f>IF(P194="Yes",'MD Rates'!$B$1,R194)</f>
        <v>43191</v>
      </c>
      <c r="P194" s="5" t="str">
        <f t="shared" si="69"/>
        <v>No</v>
      </c>
      <c r="R194" s="6">
        <v>43191</v>
      </c>
      <c r="T194" s="100" t="s">
        <v>325</v>
      </c>
    </row>
    <row r="195" spans="1:20" hidden="1" x14ac:dyDescent="0.25">
      <c r="A195" s="112" t="s">
        <v>1045</v>
      </c>
      <c r="B195" s="113" t="s">
        <v>1120</v>
      </c>
      <c r="C195" s="31" t="s">
        <v>969</v>
      </c>
      <c r="F195" t="s">
        <v>1060</v>
      </c>
      <c r="G195" s="10"/>
      <c r="H195" s="10"/>
      <c r="I195" s="239">
        <v>78866</v>
      </c>
      <c r="J195" s="238"/>
      <c r="K195" s="238"/>
      <c r="L195" s="806">
        <f>'MD Rates'!D78</f>
        <v>78866</v>
      </c>
      <c r="M195" s="10"/>
      <c r="N195" s="10"/>
      <c r="O195" s="51">
        <f>IF(P195="Yes",'MD Rates'!$B$1,R195)</f>
        <v>43191</v>
      </c>
      <c r="P195" s="5" t="str">
        <f t="shared" si="69"/>
        <v>No</v>
      </c>
      <c r="R195" s="6">
        <v>43191</v>
      </c>
      <c r="T195" s="100" t="s">
        <v>325</v>
      </c>
    </row>
    <row r="196" spans="1:20" hidden="1" x14ac:dyDescent="0.25">
      <c r="A196" s="112" t="s">
        <v>1045</v>
      </c>
      <c r="B196" s="113" t="s">
        <v>1120</v>
      </c>
      <c r="C196" s="31" t="s">
        <v>969</v>
      </c>
      <c r="F196" t="s">
        <v>1061</v>
      </c>
      <c r="G196" s="10"/>
      <c r="H196" s="10"/>
      <c r="I196" s="239">
        <v>48533</v>
      </c>
      <c r="J196" s="238"/>
      <c r="K196" s="238"/>
      <c r="L196" s="806">
        <f>'MD Rates'!D76</f>
        <v>48533</v>
      </c>
      <c r="M196" s="10"/>
      <c r="N196" s="10"/>
      <c r="O196" s="51">
        <f>IF(P196="Yes",'MD Rates'!$B$1,R196)</f>
        <v>43191</v>
      </c>
      <c r="P196" s="5" t="str">
        <f t="shared" si="69"/>
        <v>No</v>
      </c>
      <c r="R196" s="6">
        <v>43191</v>
      </c>
      <c r="T196" s="100" t="s">
        <v>325</v>
      </c>
    </row>
    <row r="197" spans="1:20" ht="14.5" hidden="1" x14ac:dyDescent="0.35">
      <c r="A197" s="110" t="s">
        <v>1062</v>
      </c>
      <c r="B197" s="113" t="s">
        <v>1120</v>
      </c>
      <c r="C197" s="114" t="s">
        <v>969</v>
      </c>
      <c r="F197" s="53" t="s">
        <v>1063</v>
      </c>
      <c r="G197" s="10"/>
      <c r="H197" s="10"/>
      <c r="I197" s="628">
        <v>3334</v>
      </c>
      <c r="J197" s="10"/>
      <c r="K197" s="238"/>
      <c r="L197" s="687">
        <f>'MD Rates'!B81</f>
        <v>3334</v>
      </c>
      <c r="M197" s="10"/>
      <c r="N197" s="10"/>
      <c r="O197" s="51">
        <f>IF(P197="Yes",'MD Rates'!$B$1,R197)</f>
        <v>43191</v>
      </c>
      <c r="P197" s="5" t="str">
        <f t="shared" ref="P197:P212" si="70">IF(I197&lt;&gt;L197,"Yes","No")</f>
        <v>No</v>
      </c>
      <c r="R197" s="6">
        <v>43191</v>
      </c>
      <c r="T197" s="100" t="s">
        <v>325</v>
      </c>
    </row>
    <row r="198" spans="1:20" ht="14.5" hidden="1" x14ac:dyDescent="0.35">
      <c r="A198" s="110" t="s">
        <v>1062</v>
      </c>
      <c r="B198" s="113" t="s">
        <v>1120</v>
      </c>
      <c r="C198" s="114" t="s">
        <v>969</v>
      </c>
      <c r="F198" s="53" t="s">
        <v>1064</v>
      </c>
      <c r="G198" s="10"/>
      <c r="H198" s="10"/>
      <c r="I198" s="628">
        <v>6668</v>
      </c>
      <c r="J198" s="10"/>
      <c r="K198" s="238"/>
      <c r="L198" s="687">
        <f>'MD Rates'!C81</f>
        <v>6668</v>
      </c>
      <c r="M198" s="10"/>
      <c r="N198" s="10"/>
      <c r="O198" s="51">
        <f>IF(P198="Yes",'MD Rates'!$B$1,R198)</f>
        <v>43191</v>
      </c>
      <c r="P198" s="5" t="str">
        <f t="shared" si="70"/>
        <v>No</v>
      </c>
      <c r="R198" s="6">
        <v>43191</v>
      </c>
      <c r="T198" s="100" t="s">
        <v>325</v>
      </c>
    </row>
    <row r="199" spans="1:20" ht="14.5" hidden="1" x14ac:dyDescent="0.35">
      <c r="A199" s="110" t="s">
        <v>1062</v>
      </c>
      <c r="B199" s="113" t="s">
        <v>1120</v>
      </c>
      <c r="C199" s="114" t="s">
        <v>969</v>
      </c>
      <c r="F199" s="53" t="s">
        <v>1065</v>
      </c>
      <c r="G199" s="10"/>
      <c r="H199" s="10"/>
      <c r="I199" s="628">
        <v>10002</v>
      </c>
      <c r="J199" s="10"/>
      <c r="K199" s="238"/>
      <c r="L199" s="687">
        <f>'MD Rates'!D81</f>
        <v>10002</v>
      </c>
      <c r="M199" s="10"/>
      <c r="N199" s="10"/>
      <c r="O199" s="51">
        <f>IF(P199="Yes",'MD Rates'!$B$1,R199)</f>
        <v>43191</v>
      </c>
      <c r="P199" s="5" t="str">
        <f t="shared" si="70"/>
        <v>No</v>
      </c>
      <c r="R199" s="6">
        <v>43191</v>
      </c>
      <c r="T199" s="100" t="s">
        <v>325</v>
      </c>
    </row>
    <row r="200" spans="1:20" ht="14.5" hidden="1" x14ac:dyDescent="0.35">
      <c r="A200" s="110" t="s">
        <v>1062</v>
      </c>
      <c r="B200" s="113" t="s">
        <v>1120</v>
      </c>
      <c r="C200" s="114" t="s">
        <v>969</v>
      </c>
      <c r="F200" s="53" t="s">
        <v>1066</v>
      </c>
      <c r="G200" s="10"/>
      <c r="H200" s="10"/>
      <c r="I200" s="628">
        <v>13336</v>
      </c>
      <c r="J200" s="10"/>
      <c r="K200" s="238"/>
      <c r="L200" s="687">
        <f>'MD Rates'!E81</f>
        <v>13336</v>
      </c>
      <c r="M200" s="10"/>
      <c r="N200" s="10"/>
      <c r="O200" s="51">
        <f>IF(P200="Yes",'MD Rates'!$B$1,R200)</f>
        <v>43191</v>
      </c>
      <c r="P200" s="5" t="str">
        <f t="shared" si="70"/>
        <v>No</v>
      </c>
      <c r="R200" s="6">
        <v>43191</v>
      </c>
      <c r="T200" s="100" t="s">
        <v>325</v>
      </c>
    </row>
    <row r="201" spans="1:20" ht="14.5" hidden="1" x14ac:dyDescent="0.35">
      <c r="A201" s="110" t="s">
        <v>1062</v>
      </c>
      <c r="B201" s="113" t="s">
        <v>1120</v>
      </c>
      <c r="C201" s="114" t="s">
        <v>969</v>
      </c>
      <c r="F201" s="53" t="s">
        <v>1067</v>
      </c>
      <c r="G201" s="10"/>
      <c r="H201" s="10"/>
      <c r="I201" s="628">
        <v>16670</v>
      </c>
      <c r="J201" s="10"/>
      <c r="K201" s="238"/>
      <c r="L201" s="687">
        <f>'MD Rates'!F81</f>
        <v>16670</v>
      </c>
      <c r="M201" s="10"/>
      <c r="N201" s="10"/>
      <c r="O201" s="51">
        <f>IF(P201="Yes",'MD Rates'!$B$1,R201)</f>
        <v>43191</v>
      </c>
      <c r="P201" s="5" t="str">
        <f t="shared" si="70"/>
        <v>No</v>
      </c>
      <c r="R201" s="6">
        <v>43191</v>
      </c>
      <c r="S201"/>
      <c r="T201" s="100" t="s">
        <v>325</v>
      </c>
    </row>
    <row r="202" spans="1:20" ht="14.5" hidden="1" x14ac:dyDescent="0.35">
      <c r="A202" s="110" t="s">
        <v>1062</v>
      </c>
      <c r="B202" s="113" t="s">
        <v>1120</v>
      </c>
      <c r="C202" s="114" t="s">
        <v>969</v>
      </c>
      <c r="F202" s="53" t="s">
        <v>1071</v>
      </c>
      <c r="G202" s="10"/>
      <c r="H202" s="10"/>
      <c r="I202" s="628">
        <v>20004</v>
      </c>
      <c r="J202" s="10"/>
      <c r="K202" s="238"/>
      <c r="L202" s="687">
        <f>'MD Rates'!G81</f>
        <v>20004</v>
      </c>
      <c r="M202" s="10"/>
      <c r="N202" s="10"/>
      <c r="O202" s="51">
        <f>IF(P202="Yes",'MD Rates'!$B$1,R202)</f>
        <v>43191</v>
      </c>
      <c r="P202" s="5" t="str">
        <f t="shared" si="70"/>
        <v>No</v>
      </c>
      <c r="R202" s="6">
        <v>43191</v>
      </c>
      <c r="T202" s="100" t="s">
        <v>325</v>
      </c>
    </row>
    <row r="203" spans="1:20" ht="14.5" hidden="1" x14ac:dyDescent="0.35">
      <c r="A203" s="110" t="s">
        <v>1062</v>
      </c>
      <c r="B203" s="113" t="s">
        <v>1120</v>
      </c>
      <c r="C203" s="114" t="s">
        <v>969</v>
      </c>
      <c r="F203" s="53" t="s">
        <v>1072</v>
      </c>
      <c r="G203" s="10"/>
      <c r="H203" s="10"/>
      <c r="I203" s="628">
        <v>23338</v>
      </c>
      <c r="J203" s="10"/>
      <c r="K203" s="238"/>
      <c r="L203" s="687">
        <f>'MD Rates'!H81</f>
        <v>23338</v>
      </c>
      <c r="M203" s="10"/>
      <c r="N203" s="10"/>
      <c r="O203" s="51">
        <f>IF(P203="Yes",'MD Rates'!$B$1,R203)</f>
        <v>43191</v>
      </c>
      <c r="P203" s="5" t="str">
        <f t="shared" si="70"/>
        <v>No</v>
      </c>
      <c r="R203" s="6">
        <v>43191</v>
      </c>
      <c r="S203"/>
      <c r="T203" s="100" t="s">
        <v>325</v>
      </c>
    </row>
    <row r="204" spans="1:20" ht="14.5" hidden="1" x14ac:dyDescent="0.35">
      <c r="A204" s="110" t="s">
        <v>1062</v>
      </c>
      <c r="B204" s="113" t="s">
        <v>1120</v>
      </c>
      <c r="C204" s="114" t="s">
        <v>969</v>
      </c>
      <c r="F204" s="53" t="s">
        <v>1073</v>
      </c>
      <c r="G204" s="10"/>
      <c r="H204" s="10"/>
      <c r="I204" s="628">
        <v>26672</v>
      </c>
      <c r="J204" s="10"/>
      <c r="K204" s="238"/>
      <c r="L204" s="687">
        <f>'MD Rates'!I81</f>
        <v>26672</v>
      </c>
      <c r="M204" s="10"/>
      <c r="N204" s="10"/>
      <c r="O204" s="51">
        <f>IF(P204="Yes",'MD Rates'!$B$1,R204)</f>
        <v>43191</v>
      </c>
      <c r="P204" s="5" t="str">
        <f t="shared" si="70"/>
        <v>No</v>
      </c>
      <c r="R204" s="6">
        <v>43191</v>
      </c>
      <c r="T204" s="100" t="s">
        <v>325</v>
      </c>
    </row>
    <row r="205" spans="1:20" ht="14.5" hidden="1" x14ac:dyDescent="0.35">
      <c r="A205" s="112" t="s">
        <v>1074</v>
      </c>
      <c r="B205" s="113" t="s">
        <v>1120</v>
      </c>
      <c r="C205" s="31" t="s">
        <v>969</v>
      </c>
      <c r="F205" s="53" t="s">
        <v>1063</v>
      </c>
      <c r="G205" s="10"/>
      <c r="H205" s="10"/>
      <c r="I205" s="628">
        <v>3334</v>
      </c>
      <c r="J205" s="10"/>
      <c r="K205" s="238"/>
      <c r="L205" s="687">
        <f t="shared" ref="L205:L212" si="71">L197</f>
        <v>3334</v>
      </c>
      <c r="M205" s="10"/>
      <c r="N205" s="10"/>
      <c r="O205" s="51">
        <f>IF(P205="Yes",'MD Rates'!$B$1,R205)</f>
        <v>43191</v>
      </c>
      <c r="P205" s="5" t="str">
        <f t="shared" si="70"/>
        <v>No</v>
      </c>
      <c r="R205" s="6">
        <v>43191</v>
      </c>
      <c r="T205" s="100" t="s">
        <v>325</v>
      </c>
    </row>
    <row r="206" spans="1:20" ht="14.5" hidden="1" x14ac:dyDescent="0.35">
      <c r="A206" s="112" t="s">
        <v>1074</v>
      </c>
      <c r="B206" s="113" t="s">
        <v>1120</v>
      </c>
      <c r="C206" s="31" t="s">
        <v>969</v>
      </c>
      <c r="F206" s="53" t="s">
        <v>1064</v>
      </c>
      <c r="G206" s="10"/>
      <c r="H206" s="10"/>
      <c r="I206" s="628">
        <v>6668</v>
      </c>
      <c r="J206" s="10"/>
      <c r="K206" s="238"/>
      <c r="L206" s="687">
        <f t="shared" si="71"/>
        <v>6668</v>
      </c>
      <c r="M206" s="10"/>
      <c r="N206" s="10"/>
      <c r="O206" s="51">
        <f>IF(P206="Yes",'MD Rates'!$B$1,R206)</f>
        <v>43191</v>
      </c>
      <c r="P206" s="5" t="str">
        <f t="shared" si="70"/>
        <v>No</v>
      </c>
      <c r="R206" s="6">
        <v>43191</v>
      </c>
      <c r="T206" s="100" t="s">
        <v>325</v>
      </c>
    </row>
    <row r="207" spans="1:20" ht="14.5" hidden="1" x14ac:dyDescent="0.35">
      <c r="A207" s="112" t="s">
        <v>1074</v>
      </c>
      <c r="B207" s="113" t="s">
        <v>1120</v>
      </c>
      <c r="C207" s="31" t="s">
        <v>969</v>
      </c>
      <c r="F207" s="53" t="s">
        <v>1065</v>
      </c>
      <c r="G207" s="10"/>
      <c r="H207" s="10"/>
      <c r="I207" s="628">
        <v>10002</v>
      </c>
      <c r="J207" s="10"/>
      <c r="K207" s="238"/>
      <c r="L207" s="687">
        <f t="shared" si="71"/>
        <v>10002</v>
      </c>
      <c r="M207" s="10"/>
      <c r="N207" s="10"/>
      <c r="O207" s="51">
        <f>IF(P207="Yes",'MD Rates'!$B$1,R207)</f>
        <v>43191</v>
      </c>
      <c r="P207" s="5" t="str">
        <f t="shared" si="70"/>
        <v>No</v>
      </c>
      <c r="R207" s="6">
        <v>43191</v>
      </c>
      <c r="T207" s="100" t="s">
        <v>325</v>
      </c>
    </row>
    <row r="208" spans="1:20" ht="14.5" hidden="1" x14ac:dyDescent="0.35">
      <c r="A208" s="112" t="s">
        <v>1074</v>
      </c>
      <c r="B208" s="113" t="s">
        <v>1120</v>
      </c>
      <c r="C208" s="31" t="s">
        <v>969</v>
      </c>
      <c r="F208" s="53" t="s">
        <v>1066</v>
      </c>
      <c r="G208" s="10"/>
      <c r="H208" s="10"/>
      <c r="I208" s="628">
        <v>13336</v>
      </c>
      <c r="J208" s="10"/>
      <c r="K208" s="238"/>
      <c r="L208" s="687">
        <f t="shared" si="71"/>
        <v>13336</v>
      </c>
      <c r="M208" s="10"/>
      <c r="N208" s="10"/>
      <c r="O208" s="51">
        <f>IF(P208="Yes",'MD Rates'!$B$1,R208)</f>
        <v>43191</v>
      </c>
      <c r="P208" s="5" t="str">
        <f t="shared" si="70"/>
        <v>No</v>
      </c>
      <c r="R208" s="6">
        <v>43191</v>
      </c>
      <c r="T208" s="100" t="s">
        <v>325</v>
      </c>
    </row>
    <row r="209" spans="1:20" ht="14.5" hidden="1" x14ac:dyDescent="0.35">
      <c r="A209" s="112" t="s">
        <v>1074</v>
      </c>
      <c r="B209" s="113" t="s">
        <v>1120</v>
      </c>
      <c r="C209" s="31" t="s">
        <v>969</v>
      </c>
      <c r="F209" s="53" t="s">
        <v>1067</v>
      </c>
      <c r="G209" s="10"/>
      <c r="H209" s="10"/>
      <c r="I209" s="628">
        <v>16670</v>
      </c>
      <c r="J209" s="10"/>
      <c r="K209" s="238"/>
      <c r="L209" s="687">
        <f t="shared" si="71"/>
        <v>16670</v>
      </c>
      <c r="M209" s="10"/>
      <c r="N209" s="10"/>
      <c r="O209" s="51">
        <f>IF(P209="Yes",'MD Rates'!$B$1,R209)</f>
        <v>43191</v>
      </c>
      <c r="P209" s="5" t="str">
        <f t="shared" si="70"/>
        <v>No</v>
      </c>
      <c r="R209" s="6">
        <v>43191</v>
      </c>
      <c r="S209"/>
      <c r="T209" s="100" t="s">
        <v>325</v>
      </c>
    </row>
    <row r="210" spans="1:20" ht="14.5" hidden="1" x14ac:dyDescent="0.35">
      <c r="A210" s="112" t="s">
        <v>1074</v>
      </c>
      <c r="B210" s="113" t="s">
        <v>1120</v>
      </c>
      <c r="C210" s="31" t="s">
        <v>969</v>
      </c>
      <c r="F210" s="53" t="s">
        <v>1071</v>
      </c>
      <c r="G210" s="10"/>
      <c r="H210" s="10"/>
      <c r="I210" s="628">
        <v>20004</v>
      </c>
      <c r="J210" s="10"/>
      <c r="K210" s="238"/>
      <c r="L210" s="687">
        <f t="shared" si="71"/>
        <v>20004</v>
      </c>
      <c r="M210" s="10"/>
      <c r="N210" s="10"/>
      <c r="O210" s="51">
        <f>IF(P210="Yes",'MD Rates'!$B$1,R210)</f>
        <v>43191</v>
      </c>
      <c r="P210" s="5" t="str">
        <f t="shared" si="70"/>
        <v>No</v>
      </c>
      <c r="R210" s="6">
        <v>43191</v>
      </c>
      <c r="T210" s="100" t="s">
        <v>325</v>
      </c>
    </row>
    <row r="211" spans="1:20" ht="14.5" hidden="1" x14ac:dyDescent="0.35">
      <c r="A211" s="112" t="s">
        <v>1074</v>
      </c>
      <c r="B211" s="113" t="s">
        <v>1120</v>
      </c>
      <c r="C211" s="31" t="s">
        <v>969</v>
      </c>
      <c r="F211" s="53" t="s">
        <v>1072</v>
      </c>
      <c r="G211" s="10"/>
      <c r="H211" s="10"/>
      <c r="I211" s="628">
        <v>23338</v>
      </c>
      <c r="J211" s="10"/>
      <c r="K211" s="238"/>
      <c r="L211" s="687">
        <f t="shared" si="71"/>
        <v>23338</v>
      </c>
      <c r="M211" s="10"/>
      <c r="N211" s="10"/>
      <c r="O211" s="51">
        <f>IF(P211="Yes",'MD Rates'!$B$1,R211)</f>
        <v>43191</v>
      </c>
      <c r="P211" s="5" t="str">
        <f t="shared" si="70"/>
        <v>No</v>
      </c>
      <c r="R211" s="6">
        <v>43191</v>
      </c>
      <c r="S211"/>
      <c r="T211" s="100" t="s">
        <v>325</v>
      </c>
    </row>
    <row r="212" spans="1:20" ht="14.5" hidden="1" x14ac:dyDescent="0.35">
      <c r="A212" s="112" t="s">
        <v>1074</v>
      </c>
      <c r="B212" s="113" t="s">
        <v>1120</v>
      </c>
      <c r="C212" s="31" t="s">
        <v>969</v>
      </c>
      <c r="F212" s="53" t="s">
        <v>1073</v>
      </c>
      <c r="G212" s="10"/>
      <c r="H212" s="10"/>
      <c r="I212" s="628">
        <v>26672</v>
      </c>
      <c r="J212" s="10"/>
      <c r="K212" s="238"/>
      <c r="L212" s="687">
        <f t="shared" si="71"/>
        <v>26672</v>
      </c>
      <c r="M212" s="10"/>
      <c r="N212" s="10"/>
      <c r="O212" s="51">
        <f>IF(P212="Yes",'MD Rates'!$B$1,R212)</f>
        <v>43191</v>
      </c>
      <c r="P212" s="5" t="str">
        <f t="shared" si="70"/>
        <v>No</v>
      </c>
      <c r="R212" s="6">
        <v>43191</v>
      </c>
      <c r="T212" s="100" t="s">
        <v>325</v>
      </c>
    </row>
    <row r="213" spans="1:20" ht="14.5" hidden="1" x14ac:dyDescent="0.35">
      <c r="A213" s="107" t="s">
        <v>1075</v>
      </c>
      <c r="B213" s="113" t="s">
        <v>1120</v>
      </c>
      <c r="C213" s="244" t="s">
        <v>963</v>
      </c>
      <c r="D213" s="107" t="s">
        <v>1076</v>
      </c>
      <c r="E213" s="10"/>
      <c r="F213" s="10" t="s">
        <v>1077</v>
      </c>
      <c r="G213" s="10"/>
      <c r="H213" s="10"/>
      <c r="I213" s="628">
        <v>58189</v>
      </c>
      <c r="J213" s="10"/>
      <c r="K213" s="109"/>
      <c r="L213" s="627">
        <f>'MD Rates'!C89</f>
        <v>58189</v>
      </c>
      <c r="M213" s="10"/>
      <c r="N213" s="10"/>
      <c r="O213" s="51">
        <f>IF(P213="Yes",'MD Rates'!$B$1,R213)</f>
        <v>43191</v>
      </c>
      <c r="P213" s="5" t="str">
        <f t="shared" ref="P213:P227" si="72">IF(I213&lt;&gt;L213,"Yes","No")</f>
        <v>No</v>
      </c>
      <c r="R213" s="6">
        <v>43191</v>
      </c>
      <c r="S213"/>
      <c r="T213" s="100" t="s">
        <v>325</v>
      </c>
    </row>
    <row r="214" spans="1:20" ht="14.5" hidden="1" x14ac:dyDescent="0.35">
      <c r="A214" s="107" t="s">
        <v>1075</v>
      </c>
      <c r="B214" s="113" t="s">
        <v>1120</v>
      </c>
      <c r="C214" s="244" t="s">
        <v>963</v>
      </c>
      <c r="D214" s="107" t="s">
        <v>1076</v>
      </c>
      <c r="E214" s="10"/>
      <c r="F214" s="10" t="s">
        <v>1078</v>
      </c>
      <c r="G214" s="10"/>
      <c r="H214" s="10"/>
      <c r="I214" s="628">
        <v>78963</v>
      </c>
      <c r="J214" s="10"/>
      <c r="K214" s="109"/>
      <c r="L214" s="627">
        <f>'MD Rates'!C88</f>
        <v>78963</v>
      </c>
      <c r="M214" s="10"/>
      <c r="N214" s="10"/>
      <c r="O214" s="51">
        <f>IF(P214="Yes",'MD Rates'!$B$1,R214)</f>
        <v>43191</v>
      </c>
      <c r="P214" s="5" t="str">
        <f t="shared" si="72"/>
        <v>No</v>
      </c>
      <c r="R214" s="6">
        <v>43191</v>
      </c>
      <c r="T214" s="100" t="s">
        <v>325</v>
      </c>
    </row>
    <row r="215" spans="1:20" ht="14.5" hidden="1" x14ac:dyDescent="0.35">
      <c r="A215" s="107" t="s">
        <v>1075</v>
      </c>
      <c r="B215" s="113" t="s">
        <v>1120</v>
      </c>
      <c r="C215" s="244" t="s">
        <v>963</v>
      </c>
      <c r="D215" s="107" t="s">
        <v>1076</v>
      </c>
      <c r="E215" s="10"/>
      <c r="F215" s="10" t="s">
        <v>1079</v>
      </c>
      <c r="G215" s="10"/>
      <c r="H215" s="10"/>
      <c r="I215" s="628">
        <v>33253</v>
      </c>
      <c r="J215" s="10"/>
      <c r="K215" s="109"/>
      <c r="L215" s="627">
        <f>'MD Rates'!C90</f>
        <v>33253</v>
      </c>
      <c r="M215" s="10"/>
      <c r="N215" s="10"/>
      <c r="O215" s="51">
        <f>IF(P215="Yes",'MD Rates'!$B$1,R215)</f>
        <v>43191</v>
      </c>
      <c r="P215" s="5" t="str">
        <f t="shared" si="72"/>
        <v>No</v>
      </c>
      <c r="R215" s="6">
        <v>43191</v>
      </c>
      <c r="T215" s="100" t="s">
        <v>325</v>
      </c>
    </row>
    <row r="216" spans="1:20" ht="14.5" hidden="1" x14ac:dyDescent="0.35">
      <c r="A216" s="107" t="s">
        <v>1075</v>
      </c>
      <c r="B216" s="113" t="s">
        <v>1120</v>
      </c>
      <c r="C216" s="244" t="s">
        <v>963</v>
      </c>
      <c r="D216" s="107" t="s">
        <v>1080</v>
      </c>
      <c r="E216" s="10"/>
      <c r="F216" s="10" t="s">
        <v>1077</v>
      </c>
      <c r="G216" s="10"/>
      <c r="H216" s="10"/>
      <c r="I216" s="628">
        <v>58189</v>
      </c>
      <c r="J216" s="10"/>
      <c r="K216" s="109"/>
      <c r="L216" s="271">
        <f t="shared" ref="L216:L221" si="73">L213</f>
        <v>58189</v>
      </c>
      <c r="M216" s="10"/>
      <c r="N216" s="10"/>
      <c r="O216" s="51">
        <f>IF(P216="Yes",'MD Rates'!$B$1,R216)</f>
        <v>43191</v>
      </c>
      <c r="P216" s="5" t="str">
        <f t="shared" si="72"/>
        <v>No</v>
      </c>
      <c r="R216" s="6">
        <v>43191</v>
      </c>
      <c r="S216"/>
      <c r="T216" s="100" t="s">
        <v>325</v>
      </c>
    </row>
    <row r="217" spans="1:20" ht="14.5" hidden="1" x14ac:dyDescent="0.35">
      <c r="A217" s="107" t="s">
        <v>1075</v>
      </c>
      <c r="B217" s="113" t="s">
        <v>1120</v>
      </c>
      <c r="C217" s="244" t="s">
        <v>963</v>
      </c>
      <c r="D217" s="107" t="s">
        <v>1080</v>
      </c>
      <c r="E217" s="10"/>
      <c r="F217" s="10" t="s">
        <v>1078</v>
      </c>
      <c r="G217" s="10"/>
      <c r="H217" s="10"/>
      <c r="I217" s="628">
        <v>78963</v>
      </c>
      <c r="J217" s="10"/>
      <c r="K217" s="109"/>
      <c r="L217" s="271">
        <f t="shared" si="73"/>
        <v>78963</v>
      </c>
      <c r="M217" s="10"/>
      <c r="N217" s="10"/>
      <c r="O217" s="51">
        <f>IF(P217="Yes",'MD Rates'!$B$1,R217)</f>
        <v>43191</v>
      </c>
      <c r="P217" s="5" t="str">
        <f t="shared" si="72"/>
        <v>No</v>
      </c>
      <c r="R217" s="6">
        <v>43191</v>
      </c>
      <c r="T217" s="100" t="s">
        <v>325</v>
      </c>
    </row>
    <row r="218" spans="1:20" ht="14.5" hidden="1" x14ac:dyDescent="0.35">
      <c r="A218" s="107" t="s">
        <v>1075</v>
      </c>
      <c r="B218" s="113" t="s">
        <v>1120</v>
      </c>
      <c r="C218" s="244" t="s">
        <v>963</v>
      </c>
      <c r="D218" s="107" t="s">
        <v>1080</v>
      </c>
      <c r="E218" s="10"/>
      <c r="F218" s="10" t="s">
        <v>1079</v>
      </c>
      <c r="G218" s="10"/>
      <c r="H218" s="10"/>
      <c r="I218" s="628">
        <v>33253</v>
      </c>
      <c r="J218" s="10"/>
      <c r="K218" s="109"/>
      <c r="L218" s="271">
        <f t="shared" si="73"/>
        <v>33253</v>
      </c>
      <c r="M218" s="10"/>
      <c r="N218" s="10"/>
      <c r="O218" s="51">
        <f>IF(P218="Yes",'MD Rates'!$B$1,R218)</f>
        <v>43191</v>
      </c>
      <c r="P218" s="5" t="str">
        <f t="shared" si="72"/>
        <v>No</v>
      </c>
      <c r="R218" s="6">
        <v>43191</v>
      </c>
      <c r="T218" s="100" t="s">
        <v>325</v>
      </c>
    </row>
    <row r="219" spans="1:20" ht="14.5" hidden="1" x14ac:dyDescent="0.35">
      <c r="A219" s="107" t="s">
        <v>1075</v>
      </c>
      <c r="B219" s="113" t="s">
        <v>1120</v>
      </c>
      <c r="C219" s="244" t="s">
        <v>963</v>
      </c>
      <c r="D219" s="107" t="s">
        <v>1081</v>
      </c>
      <c r="E219" s="10"/>
      <c r="F219" s="10" t="s">
        <v>1077</v>
      </c>
      <c r="G219" s="10"/>
      <c r="H219" s="10"/>
      <c r="I219" s="628">
        <v>58189</v>
      </c>
      <c r="J219" s="10"/>
      <c r="K219" s="109"/>
      <c r="L219" s="271">
        <f t="shared" si="73"/>
        <v>58189</v>
      </c>
      <c r="M219" s="10"/>
      <c r="N219" s="10"/>
      <c r="O219" s="51">
        <f>IF(P219="Yes",'MD Rates'!$B$1,R219)</f>
        <v>43191</v>
      </c>
      <c r="P219" s="5" t="str">
        <f t="shared" si="72"/>
        <v>No</v>
      </c>
      <c r="R219" s="6">
        <v>43191</v>
      </c>
      <c r="S219"/>
      <c r="T219" s="100" t="s">
        <v>325</v>
      </c>
    </row>
    <row r="220" spans="1:20" ht="14.5" hidden="1" x14ac:dyDescent="0.35">
      <c r="A220" s="107" t="s">
        <v>1075</v>
      </c>
      <c r="B220" s="113" t="s">
        <v>1120</v>
      </c>
      <c r="C220" s="244" t="s">
        <v>963</v>
      </c>
      <c r="D220" s="107" t="s">
        <v>1081</v>
      </c>
      <c r="E220" s="10"/>
      <c r="F220" s="10" t="s">
        <v>1078</v>
      </c>
      <c r="G220" s="10"/>
      <c r="H220" s="10"/>
      <c r="I220" s="628">
        <v>78963</v>
      </c>
      <c r="J220" s="10"/>
      <c r="K220" s="109"/>
      <c r="L220" s="271">
        <f t="shared" si="73"/>
        <v>78963</v>
      </c>
      <c r="M220" s="10"/>
      <c r="N220" s="10"/>
      <c r="O220" s="51">
        <f>IF(P220="Yes",'MD Rates'!$B$1,R220)</f>
        <v>43191</v>
      </c>
      <c r="P220" s="5" t="str">
        <f t="shared" si="72"/>
        <v>No</v>
      </c>
      <c r="R220" s="6">
        <v>43191</v>
      </c>
      <c r="T220" s="100" t="s">
        <v>325</v>
      </c>
    </row>
    <row r="221" spans="1:20" ht="14.5" hidden="1" x14ac:dyDescent="0.35">
      <c r="A221" s="107" t="s">
        <v>1075</v>
      </c>
      <c r="B221" s="113" t="s">
        <v>1120</v>
      </c>
      <c r="C221" s="244" t="s">
        <v>963</v>
      </c>
      <c r="D221" s="107" t="s">
        <v>1081</v>
      </c>
      <c r="E221" s="10"/>
      <c r="F221" s="10" t="s">
        <v>1079</v>
      </c>
      <c r="G221" s="10"/>
      <c r="H221" s="10"/>
      <c r="I221" s="628">
        <v>33253</v>
      </c>
      <c r="J221" s="10"/>
      <c r="K221" s="109"/>
      <c r="L221" s="271">
        <f t="shared" si="73"/>
        <v>33253</v>
      </c>
      <c r="M221" s="10"/>
      <c r="N221" s="10"/>
      <c r="O221" s="51">
        <f>IF(P221="Yes",'MD Rates'!$B$1,R221)</f>
        <v>43191</v>
      </c>
      <c r="P221" s="5" t="str">
        <f t="shared" si="72"/>
        <v>No</v>
      </c>
      <c r="R221" s="6">
        <v>43191</v>
      </c>
      <c r="T221" s="100" t="s">
        <v>325</v>
      </c>
    </row>
    <row r="222" spans="1:20" ht="14.5" hidden="1" x14ac:dyDescent="0.35">
      <c r="A222" s="107" t="s">
        <v>1075</v>
      </c>
      <c r="B222" s="113" t="s">
        <v>1120</v>
      </c>
      <c r="C222" s="245" t="s">
        <v>966</v>
      </c>
      <c r="D222" s="52" t="s">
        <v>25</v>
      </c>
      <c r="E222" s="10"/>
      <c r="F222" t="s">
        <v>1077</v>
      </c>
      <c r="G222" s="10"/>
      <c r="H222" s="10"/>
      <c r="I222" s="628">
        <v>58189</v>
      </c>
      <c r="J222" s="10"/>
      <c r="K222" s="109"/>
      <c r="L222" s="271">
        <f>L213</f>
        <v>58189</v>
      </c>
      <c r="M222" s="10"/>
      <c r="N222" s="10"/>
      <c r="O222" s="51">
        <f>IF(P222="Yes",'MD Rates'!$B$1,R222)</f>
        <v>43191</v>
      </c>
      <c r="P222" s="5" t="str">
        <f t="shared" si="72"/>
        <v>No</v>
      </c>
      <c r="R222" s="6">
        <v>43191</v>
      </c>
      <c r="S222"/>
      <c r="T222" s="100" t="s">
        <v>325</v>
      </c>
    </row>
    <row r="223" spans="1:20" ht="14.5" hidden="1" x14ac:dyDescent="0.35">
      <c r="A223" s="107" t="s">
        <v>1075</v>
      </c>
      <c r="B223" s="113" t="s">
        <v>1120</v>
      </c>
      <c r="C223" s="245" t="s">
        <v>966</v>
      </c>
      <c r="D223" s="52" t="s">
        <v>25</v>
      </c>
      <c r="E223" s="10"/>
      <c r="F223" t="s">
        <v>1078</v>
      </c>
      <c r="G223" s="10"/>
      <c r="H223" s="10"/>
      <c r="I223" s="628">
        <v>78963</v>
      </c>
      <c r="J223" s="10"/>
      <c r="K223" s="109"/>
      <c r="L223" s="271">
        <f>L214</f>
        <v>78963</v>
      </c>
      <c r="M223" s="10"/>
      <c r="N223" s="10"/>
      <c r="O223" s="51">
        <f>IF(P223="Yes",'MD Rates'!$B$1,R223)</f>
        <v>43191</v>
      </c>
      <c r="P223" s="5" t="str">
        <f t="shared" si="72"/>
        <v>No</v>
      </c>
      <c r="R223" s="6">
        <v>43191</v>
      </c>
      <c r="T223" s="100" t="s">
        <v>325</v>
      </c>
    </row>
    <row r="224" spans="1:20" ht="14.5" hidden="1" x14ac:dyDescent="0.35">
      <c r="A224" s="107" t="s">
        <v>1075</v>
      </c>
      <c r="B224" s="113" t="s">
        <v>1120</v>
      </c>
      <c r="C224" s="245" t="s">
        <v>966</v>
      </c>
      <c r="D224" s="52" t="s">
        <v>25</v>
      </c>
      <c r="E224" s="10"/>
      <c r="F224" t="s">
        <v>1079</v>
      </c>
      <c r="G224" s="10"/>
      <c r="H224" s="10"/>
      <c r="I224" s="628">
        <v>33253</v>
      </c>
      <c r="J224" s="10"/>
      <c r="K224" s="109"/>
      <c r="L224" s="271">
        <f>L215</f>
        <v>33253</v>
      </c>
      <c r="M224" s="10"/>
      <c r="N224" s="10"/>
      <c r="O224" s="51">
        <f>IF(P224="Yes",'MD Rates'!$B$1,R224)</f>
        <v>43191</v>
      </c>
      <c r="P224" s="5" t="str">
        <f t="shared" si="72"/>
        <v>No</v>
      </c>
      <c r="R224" s="6">
        <v>43191</v>
      </c>
      <c r="T224" s="100" t="s">
        <v>325</v>
      </c>
    </row>
    <row r="225" spans="1:20" ht="14.5" hidden="1" x14ac:dyDescent="0.35">
      <c r="A225" s="257" t="s">
        <v>1075</v>
      </c>
      <c r="B225" s="113" t="s">
        <v>1120</v>
      </c>
      <c r="C225" s="257" t="s">
        <v>966</v>
      </c>
      <c r="D225" s="257" t="s">
        <v>27</v>
      </c>
      <c r="F225" t="s">
        <v>1077</v>
      </c>
      <c r="I225" s="628">
        <v>58189</v>
      </c>
      <c r="J225" s="10"/>
      <c r="K225" s="239"/>
      <c r="L225" s="360">
        <f>L213</f>
        <v>58189</v>
      </c>
      <c r="M225" s="10"/>
      <c r="N225" s="10"/>
      <c r="O225" s="51">
        <f>IF(P225="Yes",'MD Rates'!$B$1,R225)</f>
        <v>43191</v>
      </c>
      <c r="P225" s="5" t="str">
        <f t="shared" si="72"/>
        <v>No</v>
      </c>
      <c r="R225" s="6">
        <v>43191</v>
      </c>
      <c r="S225"/>
      <c r="T225" s="100" t="s">
        <v>325</v>
      </c>
    </row>
    <row r="226" spans="1:20" ht="14.5" hidden="1" x14ac:dyDescent="0.35">
      <c r="A226" s="257" t="s">
        <v>1075</v>
      </c>
      <c r="B226" s="113" t="s">
        <v>1120</v>
      </c>
      <c r="C226" s="257" t="s">
        <v>966</v>
      </c>
      <c r="D226" s="257" t="s">
        <v>27</v>
      </c>
      <c r="F226" t="s">
        <v>1078</v>
      </c>
      <c r="I226" s="628">
        <v>78963</v>
      </c>
      <c r="J226" s="10"/>
      <c r="K226" s="239"/>
      <c r="L226" s="360">
        <f>L214</f>
        <v>78963</v>
      </c>
      <c r="M226" s="10"/>
      <c r="N226" s="10"/>
      <c r="O226" s="51">
        <f>IF(P226="Yes",'MD Rates'!$B$1,R226)</f>
        <v>43191</v>
      </c>
      <c r="P226" s="5" t="str">
        <f t="shared" si="72"/>
        <v>No</v>
      </c>
      <c r="R226" s="6">
        <v>43191</v>
      </c>
      <c r="T226" s="100" t="s">
        <v>325</v>
      </c>
    </row>
    <row r="227" spans="1:20" ht="14.5" hidden="1" x14ac:dyDescent="0.35">
      <c r="A227" s="257" t="s">
        <v>1075</v>
      </c>
      <c r="B227" s="113" t="s">
        <v>1120</v>
      </c>
      <c r="C227" s="257" t="s">
        <v>966</v>
      </c>
      <c r="D227" s="257" t="s">
        <v>27</v>
      </c>
      <c r="F227" t="s">
        <v>1079</v>
      </c>
      <c r="I227" s="628">
        <v>33253</v>
      </c>
      <c r="J227" s="10"/>
      <c r="K227" s="239"/>
      <c r="L227" s="360">
        <f>L215</f>
        <v>33253</v>
      </c>
      <c r="M227" s="10"/>
      <c r="N227" s="10"/>
      <c r="O227" s="51">
        <f>IF(P227="Yes",'MD Rates'!$B$1,R227)</f>
        <v>43191</v>
      </c>
      <c r="P227" s="5" t="str">
        <f t="shared" si="72"/>
        <v>No</v>
      </c>
      <c r="R227" s="6">
        <v>43191</v>
      </c>
      <c r="T227" s="100" t="s">
        <v>325</v>
      </c>
    </row>
    <row r="228" spans="1:20" ht="14.5" hidden="1" x14ac:dyDescent="0.35">
      <c r="A228" s="107" t="s">
        <v>1075</v>
      </c>
      <c r="B228" s="113" t="s">
        <v>1120</v>
      </c>
      <c r="C228" s="244" t="s">
        <v>967</v>
      </c>
      <c r="D228" s="107" t="s">
        <v>971</v>
      </c>
      <c r="E228" s="10"/>
      <c r="F228" t="s">
        <v>1077</v>
      </c>
      <c r="G228" s="10"/>
      <c r="H228" s="10"/>
      <c r="I228" s="628">
        <v>58189</v>
      </c>
      <c r="J228" s="10"/>
      <c r="K228" s="109"/>
      <c r="L228" s="271">
        <f t="shared" ref="L228:L248" si="74">L225</f>
        <v>58189</v>
      </c>
      <c r="M228" s="10"/>
      <c r="N228" s="10"/>
      <c r="O228" s="51">
        <f>IF(P228="Yes",'MD Rates'!$B$1,R228)</f>
        <v>43191</v>
      </c>
      <c r="P228" s="5" t="str">
        <f t="shared" ref="P228:P254" si="75">IF(I228&lt;&gt;L228,"Yes","No")</f>
        <v>No</v>
      </c>
      <c r="R228" s="6">
        <v>43191</v>
      </c>
      <c r="S228"/>
      <c r="T228" s="100" t="s">
        <v>325</v>
      </c>
    </row>
    <row r="229" spans="1:20" ht="14.5" hidden="1" x14ac:dyDescent="0.35">
      <c r="A229" s="107" t="s">
        <v>1075</v>
      </c>
      <c r="B229" s="113" t="s">
        <v>1120</v>
      </c>
      <c r="C229" s="244" t="s">
        <v>967</v>
      </c>
      <c r="D229" s="107" t="s">
        <v>971</v>
      </c>
      <c r="E229" s="10"/>
      <c r="F229" t="s">
        <v>1078</v>
      </c>
      <c r="G229" s="10"/>
      <c r="H229" s="10"/>
      <c r="I229" s="628">
        <v>78963</v>
      </c>
      <c r="J229" s="10"/>
      <c r="K229" s="109"/>
      <c r="L229" s="271">
        <f t="shared" si="74"/>
        <v>78963</v>
      </c>
      <c r="M229" s="10"/>
      <c r="N229" s="10"/>
      <c r="O229" s="51">
        <f>IF(P229="Yes",'MD Rates'!$B$1,R229)</f>
        <v>43191</v>
      </c>
      <c r="P229" s="5" t="str">
        <f t="shared" si="75"/>
        <v>No</v>
      </c>
      <c r="R229" s="6">
        <v>43191</v>
      </c>
      <c r="T229" s="100" t="s">
        <v>325</v>
      </c>
    </row>
    <row r="230" spans="1:20" ht="14.5" hidden="1" x14ac:dyDescent="0.35">
      <c r="A230" s="107" t="s">
        <v>1075</v>
      </c>
      <c r="B230" s="113" t="s">
        <v>1120</v>
      </c>
      <c r="C230" s="244" t="s">
        <v>967</v>
      </c>
      <c r="D230" s="107" t="s">
        <v>971</v>
      </c>
      <c r="E230" s="10"/>
      <c r="F230" t="s">
        <v>1079</v>
      </c>
      <c r="G230" s="10"/>
      <c r="H230" s="10"/>
      <c r="I230" s="628">
        <v>33253</v>
      </c>
      <c r="J230" s="10"/>
      <c r="K230" s="109"/>
      <c r="L230" s="271">
        <f t="shared" si="74"/>
        <v>33253</v>
      </c>
      <c r="M230" s="10"/>
      <c r="N230" s="10"/>
      <c r="O230" s="51">
        <f>IF(P230="Yes",'MD Rates'!$B$1,R230)</f>
        <v>43191</v>
      </c>
      <c r="P230" s="5" t="str">
        <f t="shared" si="75"/>
        <v>No</v>
      </c>
      <c r="R230" s="6">
        <v>43191</v>
      </c>
      <c r="T230" s="100" t="s">
        <v>325</v>
      </c>
    </row>
    <row r="231" spans="1:20" ht="14.5" hidden="1" x14ac:dyDescent="0.35">
      <c r="A231" s="107" t="s">
        <v>1075</v>
      </c>
      <c r="B231" s="113" t="s">
        <v>1120</v>
      </c>
      <c r="C231" s="244" t="s">
        <v>967</v>
      </c>
      <c r="D231" s="107" t="s">
        <v>972</v>
      </c>
      <c r="E231" s="10"/>
      <c r="F231" t="s">
        <v>1077</v>
      </c>
      <c r="G231" s="10"/>
      <c r="H231" s="10"/>
      <c r="I231" s="628">
        <v>58189</v>
      </c>
      <c r="J231" s="10"/>
      <c r="K231" s="109"/>
      <c r="L231" s="271">
        <f t="shared" si="74"/>
        <v>58189</v>
      </c>
      <c r="M231" s="10"/>
      <c r="N231" s="10"/>
      <c r="O231" s="51">
        <f>IF(P231="Yes",'MD Rates'!$B$1,R231)</f>
        <v>43191</v>
      </c>
      <c r="P231" s="5" t="str">
        <f t="shared" si="75"/>
        <v>No</v>
      </c>
      <c r="R231" s="6">
        <v>43191</v>
      </c>
      <c r="S231"/>
      <c r="T231" s="100" t="s">
        <v>325</v>
      </c>
    </row>
    <row r="232" spans="1:20" ht="14.5" hidden="1" x14ac:dyDescent="0.35">
      <c r="A232" s="107" t="s">
        <v>1075</v>
      </c>
      <c r="B232" s="113" t="s">
        <v>1120</v>
      </c>
      <c r="C232" s="244" t="s">
        <v>967</v>
      </c>
      <c r="D232" s="107" t="s">
        <v>972</v>
      </c>
      <c r="E232" s="10"/>
      <c r="F232" t="s">
        <v>1078</v>
      </c>
      <c r="G232" s="10"/>
      <c r="H232" s="10"/>
      <c r="I232" s="628">
        <v>78963</v>
      </c>
      <c r="J232" s="10"/>
      <c r="K232" s="109"/>
      <c r="L232" s="271">
        <f t="shared" si="74"/>
        <v>78963</v>
      </c>
      <c r="M232" s="10"/>
      <c r="N232" s="10"/>
      <c r="O232" s="51">
        <f>IF(P232="Yes",'MD Rates'!$B$1,R232)</f>
        <v>43191</v>
      </c>
      <c r="P232" s="5" t="str">
        <f t="shared" si="75"/>
        <v>No</v>
      </c>
      <c r="R232" s="6">
        <v>43191</v>
      </c>
      <c r="T232" s="100" t="s">
        <v>325</v>
      </c>
    </row>
    <row r="233" spans="1:20" ht="14.5" hidden="1" x14ac:dyDescent="0.35">
      <c r="A233" s="107" t="s">
        <v>1075</v>
      </c>
      <c r="B233" s="113" t="s">
        <v>1120</v>
      </c>
      <c r="C233" s="244" t="s">
        <v>967</v>
      </c>
      <c r="D233" s="107" t="s">
        <v>972</v>
      </c>
      <c r="E233" s="10"/>
      <c r="F233" t="s">
        <v>1079</v>
      </c>
      <c r="G233" s="10"/>
      <c r="H233" s="10"/>
      <c r="I233" s="628">
        <v>33253</v>
      </c>
      <c r="J233" s="10"/>
      <c r="K233" s="109"/>
      <c r="L233" s="271">
        <f t="shared" si="74"/>
        <v>33253</v>
      </c>
      <c r="M233" s="10"/>
      <c r="N233" s="10"/>
      <c r="O233" s="51">
        <f>IF(P233="Yes",'MD Rates'!$B$1,R233)</f>
        <v>43191</v>
      </c>
      <c r="P233" s="5" t="str">
        <f t="shared" si="75"/>
        <v>No</v>
      </c>
      <c r="R233" s="6">
        <v>43191</v>
      </c>
      <c r="T233" s="100" t="s">
        <v>325</v>
      </c>
    </row>
    <row r="234" spans="1:20" ht="14.5" hidden="1" x14ac:dyDescent="0.35">
      <c r="A234" s="107" t="s">
        <v>1075</v>
      </c>
      <c r="B234" s="113" t="s">
        <v>1120</v>
      </c>
      <c r="C234" s="244" t="s">
        <v>967</v>
      </c>
      <c r="D234" s="107" t="s">
        <v>973</v>
      </c>
      <c r="E234" s="10"/>
      <c r="F234" t="s">
        <v>1077</v>
      </c>
      <c r="G234" s="10"/>
      <c r="H234" s="10"/>
      <c r="I234" s="628">
        <v>58189</v>
      </c>
      <c r="J234" s="10"/>
      <c r="K234" s="109"/>
      <c r="L234" s="271">
        <f t="shared" si="74"/>
        <v>58189</v>
      </c>
      <c r="M234" s="10"/>
      <c r="N234" s="10"/>
      <c r="O234" s="51">
        <f>IF(P234="Yes",'MD Rates'!$B$1,R234)</f>
        <v>43191</v>
      </c>
      <c r="P234" s="5" t="str">
        <f t="shared" si="75"/>
        <v>No</v>
      </c>
      <c r="R234" s="6">
        <v>43191</v>
      </c>
      <c r="S234"/>
      <c r="T234" s="100" t="s">
        <v>325</v>
      </c>
    </row>
    <row r="235" spans="1:20" ht="14.5" hidden="1" x14ac:dyDescent="0.35">
      <c r="A235" s="107" t="s">
        <v>1075</v>
      </c>
      <c r="B235" s="113" t="s">
        <v>1120</v>
      </c>
      <c r="C235" s="244" t="s">
        <v>967</v>
      </c>
      <c r="D235" s="107" t="s">
        <v>973</v>
      </c>
      <c r="E235" s="10"/>
      <c r="F235" t="s">
        <v>1078</v>
      </c>
      <c r="G235" s="10"/>
      <c r="H235" s="10"/>
      <c r="I235" s="628">
        <v>78963</v>
      </c>
      <c r="J235" s="10"/>
      <c r="K235" s="109"/>
      <c r="L235" s="271">
        <f t="shared" si="74"/>
        <v>78963</v>
      </c>
      <c r="M235" s="10"/>
      <c r="N235" s="10"/>
      <c r="O235" s="51">
        <f>IF(P235="Yes",'MD Rates'!$B$1,R235)</f>
        <v>43191</v>
      </c>
      <c r="P235" s="5" t="str">
        <f t="shared" si="75"/>
        <v>No</v>
      </c>
      <c r="R235" s="6">
        <v>43191</v>
      </c>
      <c r="T235" s="100" t="s">
        <v>325</v>
      </c>
    </row>
    <row r="236" spans="1:20" ht="14.5" hidden="1" x14ac:dyDescent="0.35">
      <c r="A236" s="107" t="s">
        <v>1075</v>
      </c>
      <c r="B236" s="113" t="s">
        <v>1120</v>
      </c>
      <c r="C236" s="244" t="s">
        <v>967</v>
      </c>
      <c r="D236" s="107" t="s">
        <v>973</v>
      </c>
      <c r="E236" s="10"/>
      <c r="F236" t="s">
        <v>1079</v>
      </c>
      <c r="G236" s="10"/>
      <c r="H236" s="10"/>
      <c r="I236" s="628">
        <v>33253</v>
      </c>
      <c r="J236" s="10"/>
      <c r="K236" s="109"/>
      <c r="L236" s="271">
        <f t="shared" si="74"/>
        <v>33253</v>
      </c>
      <c r="M236" s="10"/>
      <c r="N236" s="10"/>
      <c r="O236" s="51">
        <f>IF(P236="Yes",'MD Rates'!$B$1,R236)</f>
        <v>43191</v>
      </c>
      <c r="P236" s="5" t="str">
        <f t="shared" si="75"/>
        <v>No</v>
      </c>
      <c r="R236" s="6">
        <v>43191</v>
      </c>
      <c r="T236" s="100" t="s">
        <v>325</v>
      </c>
    </row>
    <row r="237" spans="1:20" ht="14.5" hidden="1" x14ac:dyDescent="0.35">
      <c r="A237" s="110" t="s">
        <v>1075</v>
      </c>
      <c r="B237" s="113" t="s">
        <v>1120</v>
      </c>
      <c r="C237" s="114" t="s">
        <v>969</v>
      </c>
      <c r="F237" s="10" t="s">
        <v>1077</v>
      </c>
      <c r="G237" s="10"/>
      <c r="H237" s="10"/>
      <c r="I237" s="628">
        <v>58189</v>
      </c>
      <c r="J237" s="10"/>
      <c r="K237" s="109"/>
      <c r="L237" s="686">
        <f>L234</f>
        <v>58189</v>
      </c>
      <c r="M237" s="10"/>
      <c r="N237" s="10"/>
      <c r="O237" s="51">
        <f>IF(P237="Yes",'MD Rates'!$B$1,R237)</f>
        <v>43191</v>
      </c>
      <c r="P237" s="5" t="str">
        <f t="shared" si="75"/>
        <v>No</v>
      </c>
      <c r="R237" s="6">
        <v>43191</v>
      </c>
      <c r="S237"/>
      <c r="T237" s="100" t="s">
        <v>325</v>
      </c>
    </row>
    <row r="238" spans="1:20" ht="14.5" hidden="1" x14ac:dyDescent="0.35">
      <c r="A238" s="110" t="s">
        <v>1075</v>
      </c>
      <c r="B238" s="113" t="s">
        <v>1120</v>
      </c>
      <c r="C238" s="114" t="s">
        <v>969</v>
      </c>
      <c r="F238" s="10" t="s">
        <v>1078</v>
      </c>
      <c r="G238" s="10"/>
      <c r="H238" s="10"/>
      <c r="I238" s="628">
        <v>78963</v>
      </c>
      <c r="J238" s="10"/>
      <c r="K238" s="109"/>
      <c r="L238" s="686">
        <f>L235</f>
        <v>78963</v>
      </c>
      <c r="M238" s="10"/>
      <c r="N238" s="10"/>
      <c r="O238" s="51">
        <f>IF(P238="Yes",'MD Rates'!$B$1,R238)</f>
        <v>43191</v>
      </c>
      <c r="P238" s="5" t="str">
        <f t="shared" si="75"/>
        <v>No</v>
      </c>
      <c r="R238" s="6">
        <v>43191</v>
      </c>
      <c r="T238" s="100" t="s">
        <v>325</v>
      </c>
    </row>
    <row r="239" spans="1:20" ht="14.5" hidden="1" x14ac:dyDescent="0.35">
      <c r="A239" s="110" t="s">
        <v>1075</v>
      </c>
      <c r="B239" s="113" t="s">
        <v>1120</v>
      </c>
      <c r="C239" s="114" t="s">
        <v>969</v>
      </c>
      <c r="F239" s="10" t="s">
        <v>1079</v>
      </c>
      <c r="G239" s="10"/>
      <c r="H239" s="10"/>
      <c r="I239" s="628">
        <v>33253</v>
      </c>
      <c r="J239" s="10"/>
      <c r="K239" s="109"/>
      <c r="L239" s="686">
        <f>L236</f>
        <v>33253</v>
      </c>
      <c r="M239" s="10"/>
      <c r="N239" s="10"/>
      <c r="O239" s="51">
        <f>IF(P239="Yes",'MD Rates'!$B$1,R239)</f>
        <v>43191</v>
      </c>
      <c r="P239" s="5" t="str">
        <f t="shared" si="75"/>
        <v>No</v>
      </c>
      <c r="R239" s="6">
        <v>43191</v>
      </c>
      <c r="T239" s="100" t="s">
        <v>325</v>
      </c>
    </row>
    <row r="240" spans="1:20" ht="14.5" hidden="1" x14ac:dyDescent="0.35">
      <c r="A240" s="107" t="s">
        <v>1082</v>
      </c>
      <c r="B240" s="113" t="s">
        <v>1120</v>
      </c>
      <c r="C240" s="244" t="s">
        <v>963</v>
      </c>
      <c r="D240" s="107" t="s">
        <v>1076</v>
      </c>
      <c r="E240" s="10"/>
      <c r="F240" s="10" t="s">
        <v>1077</v>
      </c>
      <c r="G240" s="10"/>
      <c r="H240" s="10"/>
      <c r="I240" s="628">
        <v>58189</v>
      </c>
      <c r="J240" s="10"/>
      <c r="K240" s="109"/>
      <c r="L240" s="271">
        <f>L234</f>
        <v>58189</v>
      </c>
      <c r="M240" s="10"/>
      <c r="N240" s="10"/>
      <c r="O240" s="51">
        <f>IF(P240="Yes",'MD Rates'!$B$1,R240)</f>
        <v>43191</v>
      </c>
      <c r="P240" s="5" t="str">
        <f t="shared" si="75"/>
        <v>No</v>
      </c>
      <c r="R240" s="6">
        <v>43191</v>
      </c>
      <c r="S240"/>
      <c r="T240" s="100" t="s">
        <v>325</v>
      </c>
    </row>
    <row r="241" spans="1:20" ht="14.5" hidden="1" x14ac:dyDescent="0.35">
      <c r="A241" s="107" t="s">
        <v>1082</v>
      </c>
      <c r="B241" s="113" t="s">
        <v>1120</v>
      </c>
      <c r="C241" s="244" t="s">
        <v>963</v>
      </c>
      <c r="D241" s="107" t="s">
        <v>1076</v>
      </c>
      <c r="E241" s="10"/>
      <c r="F241" s="10" t="s">
        <v>1078</v>
      </c>
      <c r="G241" s="10"/>
      <c r="H241" s="10"/>
      <c r="I241" s="628">
        <v>78963</v>
      </c>
      <c r="J241" s="10"/>
      <c r="K241" s="109"/>
      <c r="L241" s="271">
        <f>L238</f>
        <v>78963</v>
      </c>
      <c r="M241" s="10"/>
      <c r="N241" s="10"/>
      <c r="O241" s="51">
        <f>IF(P241="Yes",'MD Rates'!$B$1,R241)</f>
        <v>43191</v>
      </c>
      <c r="P241" s="5" t="str">
        <f t="shared" si="75"/>
        <v>No</v>
      </c>
      <c r="R241" s="6">
        <v>43191</v>
      </c>
      <c r="T241" s="100" t="s">
        <v>325</v>
      </c>
    </row>
    <row r="242" spans="1:20" ht="14.5" hidden="1" x14ac:dyDescent="0.35">
      <c r="A242" s="107" t="s">
        <v>1082</v>
      </c>
      <c r="B242" s="113" t="s">
        <v>1120</v>
      </c>
      <c r="C242" s="244" t="s">
        <v>963</v>
      </c>
      <c r="D242" s="107" t="s">
        <v>1076</v>
      </c>
      <c r="E242" s="10"/>
      <c r="F242" s="10" t="s">
        <v>1079</v>
      </c>
      <c r="G242" s="10"/>
      <c r="H242" s="10"/>
      <c r="I242" s="628">
        <v>33253</v>
      </c>
      <c r="J242" s="10"/>
      <c r="K242" s="109"/>
      <c r="L242" s="271">
        <f>L239</f>
        <v>33253</v>
      </c>
      <c r="M242" s="10"/>
      <c r="N242" s="10"/>
      <c r="O242" s="51">
        <f>IF(P242="Yes",'MD Rates'!$B$1,R242)</f>
        <v>43191</v>
      </c>
      <c r="P242" s="5" t="str">
        <f t="shared" si="75"/>
        <v>No</v>
      </c>
      <c r="R242" s="6">
        <v>43191</v>
      </c>
      <c r="T242" s="100" t="s">
        <v>325</v>
      </c>
    </row>
    <row r="243" spans="1:20" ht="14.5" hidden="1" x14ac:dyDescent="0.35">
      <c r="A243" s="107" t="s">
        <v>1082</v>
      </c>
      <c r="B243" s="113" t="s">
        <v>1120</v>
      </c>
      <c r="C243" s="244" t="s">
        <v>963</v>
      </c>
      <c r="D243" s="107" t="s">
        <v>1080</v>
      </c>
      <c r="E243" s="10"/>
      <c r="F243" s="10" t="s">
        <v>1077</v>
      </c>
      <c r="G243" s="10"/>
      <c r="H243" s="10"/>
      <c r="I243" s="628">
        <v>58189</v>
      </c>
      <c r="J243" s="10"/>
      <c r="K243" s="109"/>
      <c r="L243" s="271">
        <f t="shared" si="74"/>
        <v>58189</v>
      </c>
      <c r="M243" s="10"/>
      <c r="N243" s="10"/>
      <c r="O243" s="51">
        <f>IF(P243="Yes",'MD Rates'!$B$1,R243)</f>
        <v>43191</v>
      </c>
      <c r="P243" s="5" t="str">
        <f t="shared" si="75"/>
        <v>No</v>
      </c>
      <c r="R243" s="6">
        <v>43191</v>
      </c>
      <c r="S243"/>
      <c r="T243" s="100" t="s">
        <v>325</v>
      </c>
    </row>
    <row r="244" spans="1:20" ht="14.5" hidden="1" x14ac:dyDescent="0.35">
      <c r="A244" s="107" t="s">
        <v>1082</v>
      </c>
      <c r="B244" s="113" t="s">
        <v>1120</v>
      </c>
      <c r="C244" s="244" t="s">
        <v>963</v>
      </c>
      <c r="D244" s="107" t="s">
        <v>1080</v>
      </c>
      <c r="E244" s="10"/>
      <c r="F244" s="10" t="s">
        <v>1078</v>
      </c>
      <c r="G244" s="10"/>
      <c r="H244" s="10"/>
      <c r="I244" s="628">
        <v>78963</v>
      </c>
      <c r="J244" s="10"/>
      <c r="K244" s="109"/>
      <c r="L244" s="271">
        <f>L241</f>
        <v>78963</v>
      </c>
      <c r="M244" s="10"/>
      <c r="N244" s="10"/>
      <c r="O244" s="51">
        <f>IF(P244="Yes",'MD Rates'!$B$1,R244)</f>
        <v>43191</v>
      </c>
      <c r="P244" s="5" t="str">
        <f t="shared" si="75"/>
        <v>No</v>
      </c>
      <c r="R244" s="6">
        <v>43191</v>
      </c>
      <c r="T244" s="100" t="s">
        <v>325</v>
      </c>
    </row>
    <row r="245" spans="1:20" ht="14.5" hidden="1" x14ac:dyDescent="0.35">
      <c r="A245" s="107" t="s">
        <v>1082</v>
      </c>
      <c r="B245" s="113" t="s">
        <v>1120</v>
      </c>
      <c r="C245" s="244" t="s">
        <v>963</v>
      </c>
      <c r="D245" s="107" t="s">
        <v>1080</v>
      </c>
      <c r="E245" s="10"/>
      <c r="F245" s="10" t="s">
        <v>1079</v>
      </c>
      <c r="G245" s="10"/>
      <c r="H245" s="10"/>
      <c r="I245" s="628">
        <v>33253</v>
      </c>
      <c r="J245" s="10"/>
      <c r="K245" s="109"/>
      <c r="L245" s="271">
        <f t="shared" si="74"/>
        <v>33253</v>
      </c>
      <c r="M245" s="10"/>
      <c r="N245" s="10"/>
      <c r="O245" s="51">
        <f>IF(P245="Yes",'MD Rates'!$B$1,R245)</f>
        <v>43191</v>
      </c>
      <c r="P245" s="5" t="str">
        <f t="shared" si="75"/>
        <v>No</v>
      </c>
      <c r="R245" s="6">
        <v>43191</v>
      </c>
      <c r="T245" s="100" t="s">
        <v>325</v>
      </c>
    </row>
    <row r="246" spans="1:20" ht="14.5" hidden="1" x14ac:dyDescent="0.35">
      <c r="A246" s="107" t="s">
        <v>1082</v>
      </c>
      <c r="B246" s="113" t="s">
        <v>1120</v>
      </c>
      <c r="C246" s="244" t="s">
        <v>963</v>
      </c>
      <c r="D246" s="107" t="s">
        <v>1081</v>
      </c>
      <c r="E246" s="10"/>
      <c r="F246" s="10" t="s">
        <v>1077</v>
      </c>
      <c r="G246" s="10"/>
      <c r="H246" s="10"/>
      <c r="I246" s="628">
        <v>58189</v>
      </c>
      <c r="J246" s="10"/>
      <c r="K246" s="109"/>
      <c r="L246" s="271">
        <f t="shared" si="74"/>
        <v>58189</v>
      </c>
      <c r="M246" s="10"/>
      <c r="N246" s="10"/>
      <c r="O246" s="51">
        <f>IF(P246="Yes",'MD Rates'!$B$1,R246)</f>
        <v>43191</v>
      </c>
      <c r="P246" s="5" t="str">
        <f t="shared" si="75"/>
        <v>No</v>
      </c>
      <c r="R246" s="6">
        <v>43191</v>
      </c>
      <c r="S246"/>
      <c r="T246" s="100" t="s">
        <v>325</v>
      </c>
    </row>
    <row r="247" spans="1:20" ht="14.5" hidden="1" x14ac:dyDescent="0.35">
      <c r="A247" s="107" t="s">
        <v>1082</v>
      </c>
      <c r="B247" s="113" t="s">
        <v>1120</v>
      </c>
      <c r="C247" s="244" t="s">
        <v>963</v>
      </c>
      <c r="D247" s="107" t="s">
        <v>1081</v>
      </c>
      <c r="E247" s="10"/>
      <c r="F247" s="10" t="s">
        <v>1078</v>
      </c>
      <c r="G247" s="10"/>
      <c r="H247" s="10"/>
      <c r="I247" s="628">
        <v>78963</v>
      </c>
      <c r="J247" s="10"/>
      <c r="K247" s="109"/>
      <c r="L247" s="271">
        <f>L244</f>
        <v>78963</v>
      </c>
      <c r="M247" s="10"/>
      <c r="N247" s="10"/>
      <c r="O247" s="51">
        <f>IF(P247="Yes",'MD Rates'!$B$1,R247)</f>
        <v>43191</v>
      </c>
      <c r="P247" s="5" t="str">
        <f t="shared" si="75"/>
        <v>No</v>
      </c>
      <c r="R247" s="6">
        <v>43191</v>
      </c>
      <c r="T247" s="100" t="s">
        <v>325</v>
      </c>
    </row>
    <row r="248" spans="1:20" ht="14.5" hidden="1" x14ac:dyDescent="0.35">
      <c r="A248" s="107" t="s">
        <v>1082</v>
      </c>
      <c r="B248" s="113" t="s">
        <v>1120</v>
      </c>
      <c r="C248" s="244" t="s">
        <v>963</v>
      </c>
      <c r="D248" s="107" t="s">
        <v>1081</v>
      </c>
      <c r="E248" s="10"/>
      <c r="F248" s="10" t="s">
        <v>1079</v>
      </c>
      <c r="G248" s="10"/>
      <c r="H248" s="10"/>
      <c r="I248" s="628">
        <v>33253</v>
      </c>
      <c r="J248" s="10"/>
      <c r="K248" s="109"/>
      <c r="L248" s="271">
        <f t="shared" si="74"/>
        <v>33253</v>
      </c>
      <c r="M248" s="10"/>
      <c r="N248" s="10"/>
      <c r="O248" s="51">
        <f>IF(P248="Yes",'MD Rates'!$B$1,R248)</f>
        <v>43191</v>
      </c>
      <c r="P248" s="5" t="str">
        <f t="shared" si="75"/>
        <v>No</v>
      </c>
      <c r="R248" s="6">
        <v>43191</v>
      </c>
      <c r="T248" s="100" t="s">
        <v>325</v>
      </c>
    </row>
    <row r="249" spans="1:20" ht="14.5" hidden="1" x14ac:dyDescent="0.35">
      <c r="A249" s="257" t="s">
        <v>1082</v>
      </c>
      <c r="B249" s="113" t="s">
        <v>1120</v>
      </c>
      <c r="C249" s="257" t="s">
        <v>966</v>
      </c>
      <c r="D249" s="52" t="s">
        <v>25</v>
      </c>
      <c r="E249" s="10"/>
      <c r="F249" t="s">
        <v>1077</v>
      </c>
      <c r="I249" s="628">
        <v>58189</v>
      </c>
      <c r="J249" s="10"/>
      <c r="K249" s="109"/>
      <c r="L249" s="271">
        <f>'MD Rates'!C89</f>
        <v>58189</v>
      </c>
      <c r="M249" s="10"/>
      <c r="N249" s="10"/>
      <c r="O249" s="51">
        <f>IF(P249="Yes",'MD Rates'!$B$1,R249)</f>
        <v>43191</v>
      </c>
      <c r="P249" s="5" t="str">
        <f t="shared" si="75"/>
        <v>No</v>
      </c>
      <c r="R249" s="6">
        <v>43191</v>
      </c>
      <c r="S249"/>
      <c r="T249" s="100" t="s">
        <v>325</v>
      </c>
    </row>
    <row r="250" spans="1:20" ht="14.5" hidden="1" x14ac:dyDescent="0.35">
      <c r="A250" s="257" t="s">
        <v>1082</v>
      </c>
      <c r="B250" s="113" t="s">
        <v>1120</v>
      </c>
      <c r="C250" s="257" t="s">
        <v>966</v>
      </c>
      <c r="D250" s="52" t="s">
        <v>25</v>
      </c>
      <c r="E250" s="10"/>
      <c r="F250" t="s">
        <v>1078</v>
      </c>
      <c r="I250" s="628">
        <v>78963</v>
      </c>
      <c r="J250" s="10"/>
      <c r="K250" s="109"/>
      <c r="L250" s="271">
        <f>L247</f>
        <v>78963</v>
      </c>
      <c r="M250" s="10"/>
      <c r="N250" s="10"/>
      <c r="O250" s="51">
        <f>IF(P250="Yes",'MD Rates'!$B$1,R250)</f>
        <v>43191</v>
      </c>
      <c r="P250" s="5" t="str">
        <f t="shared" si="75"/>
        <v>No</v>
      </c>
      <c r="R250" s="6">
        <v>43191</v>
      </c>
      <c r="T250" s="100" t="s">
        <v>325</v>
      </c>
    </row>
    <row r="251" spans="1:20" ht="14.5" hidden="1" x14ac:dyDescent="0.35">
      <c r="A251" s="257" t="s">
        <v>1082</v>
      </c>
      <c r="B251" s="113" t="s">
        <v>1120</v>
      </c>
      <c r="C251" s="257" t="s">
        <v>966</v>
      </c>
      <c r="D251" s="52" t="s">
        <v>25</v>
      </c>
      <c r="E251" s="10"/>
      <c r="F251" t="s">
        <v>1079</v>
      </c>
      <c r="I251" s="628">
        <v>33253</v>
      </c>
      <c r="J251" s="10"/>
      <c r="K251" s="109"/>
      <c r="L251" s="271">
        <f>L245</f>
        <v>33253</v>
      </c>
      <c r="M251" s="10"/>
      <c r="N251" s="10"/>
      <c r="O251" s="51">
        <f>IF(P251="Yes",'MD Rates'!$B$1,R251)</f>
        <v>43191</v>
      </c>
      <c r="P251" s="5" t="str">
        <f t="shared" si="75"/>
        <v>No</v>
      </c>
      <c r="R251" s="6">
        <v>43191</v>
      </c>
      <c r="T251" s="100" t="s">
        <v>325</v>
      </c>
    </row>
    <row r="252" spans="1:20" ht="14.5" hidden="1" x14ac:dyDescent="0.35">
      <c r="A252" s="257" t="s">
        <v>1082</v>
      </c>
      <c r="B252" s="113" t="s">
        <v>1120</v>
      </c>
      <c r="C252" s="257" t="s">
        <v>966</v>
      </c>
      <c r="D252" s="257" t="s">
        <v>27</v>
      </c>
      <c r="F252" t="s">
        <v>1077</v>
      </c>
      <c r="I252" s="628">
        <v>58189</v>
      </c>
      <c r="J252" s="10"/>
      <c r="K252" s="239"/>
      <c r="L252" s="360">
        <f>L243</f>
        <v>58189</v>
      </c>
      <c r="M252" s="10"/>
      <c r="N252" s="10"/>
      <c r="O252" s="51">
        <f>IF(P252="Yes",'MD Rates'!$B$1,R252)</f>
        <v>43191</v>
      </c>
      <c r="P252" s="5" t="str">
        <f t="shared" si="75"/>
        <v>No</v>
      </c>
      <c r="R252" s="6">
        <v>43191</v>
      </c>
      <c r="S252"/>
      <c r="T252" s="100" t="s">
        <v>325</v>
      </c>
    </row>
    <row r="253" spans="1:20" ht="14.5" hidden="1" x14ac:dyDescent="0.35">
      <c r="A253" s="257" t="s">
        <v>1082</v>
      </c>
      <c r="B253" s="113" t="s">
        <v>1120</v>
      </c>
      <c r="C253" s="257" t="s">
        <v>966</v>
      </c>
      <c r="D253" s="257" t="s">
        <v>27</v>
      </c>
      <c r="F253" t="s">
        <v>1078</v>
      </c>
      <c r="I253" s="628">
        <v>78963</v>
      </c>
      <c r="J253" s="10"/>
      <c r="K253" s="239"/>
      <c r="L253" s="360">
        <f>L250</f>
        <v>78963</v>
      </c>
      <c r="M253" s="10"/>
      <c r="N253" s="10"/>
      <c r="O253" s="51">
        <f>IF(P253="Yes",'MD Rates'!$B$1,R253)</f>
        <v>43191</v>
      </c>
      <c r="P253" s="5" t="str">
        <f t="shared" si="75"/>
        <v>No</v>
      </c>
      <c r="R253" s="6">
        <v>43191</v>
      </c>
      <c r="T253" s="100" t="s">
        <v>325</v>
      </c>
    </row>
    <row r="254" spans="1:20" ht="14.5" hidden="1" x14ac:dyDescent="0.35">
      <c r="A254" s="257" t="s">
        <v>1082</v>
      </c>
      <c r="B254" s="113" t="s">
        <v>1120</v>
      </c>
      <c r="C254" s="257" t="s">
        <v>966</v>
      </c>
      <c r="D254" s="257" t="s">
        <v>27</v>
      </c>
      <c r="F254" t="s">
        <v>1079</v>
      </c>
      <c r="I254" s="628">
        <v>33253</v>
      </c>
      <c r="J254" s="10"/>
      <c r="K254" s="239"/>
      <c r="L254" s="360">
        <f>'MD Rates'!C90</f>
        <v>33253</v>
      </c>
      <c r="M254" s="10"/>
      <c r="N254" s="10"/>
      <c r="O254" s="51">
        <f>IF(P254="Yes",'MD Rates'!$B$1,R254)</f>
        <v>43191</v>
      </c>
      <c r="P254" s="5" t="str">
        <f t="shared" si="75"/>
        <v>No</v>
      </c>
      <c r="R254" s="6">
        <v>43191</v>
      </c>
      <c r="T254" s="100" t="s">
        <v>325</v>
      </c>
    </row>
    <row r="255" spans="1:20" ht="14.5" hidden="1" x14ac:dyDescent="0.35">
      <c r="A255" s="107" t="s">
        <v>1082</v>
      </c>
      <c r="B255" s="113" t="s">
        <v>1120</v>
      </c>
      <c r="C255" s="244" t="s">
        <v>967</v>
      </c>
      <c r="D255" s="107" t="s">
        <v>971</v>
      </c>
      <c r="E255" s="10"/>
      <c r="F255" t="s">
        <v>1077</v>
      </c>
      <c r="G255" s="10"/>
      <c r="H255" s="10"/>
      <c r="I255" s="628">
        <v>58189</v>
      </c>
      <c r="J255" s="10"/>
      <c r="K255" s="109"/>
      <c r="L255" s="271">
        <f t="shared" ref="L255:L263" si="76">L252</f>
        <v>58189</v>
      </c>
      <c r="M255" s="10"/>
      <c r="N255" s="10"/>
      <c r="O255" s="51">
        <f>IF(P255="Yes",'MD Rates'!$B$1,R255)</f>
        <v>43191</v>
      </c>
      <c r="P255" s="5" t="str">
        <f t="shared" ref="P255:P311" si="77">IF(I255&lt;&gt;L255,"Yes","No")</f>
        <v>No</v>
      </c>
      <c r="R255" s="6">
        <v>43191</v>
      </c>
      <c r="S255"/>
      <c r="T255" s="100" t="s">
        <v>325</v>
      </c>
    </row>
    <row r="256" spans="1:20" ht="14.5" hidden="1" x14ac:dyDescent="0.35">
      <c r="A256" s="107" t="s">
        <v>1082</v>
      </c>
      <c r="B256" s="113" t="s">
        <v>1120</v>
      </c>
      <c r="C256" s="244" t="s">
        <v>967</v>
      </c>
      <c r="D256" s="107" t="s">
        <v>971</v>
      </c>
      <c r="E256" s="10"/>
      <c r="F256" t="s">
        <v>1078</v>
      </c>
      <c r="G256" s="10"/>
      <c r="H256" s="10"/>
      <c r="I256" s="628">
        <v>78963</v>
      </c>
      <c r="J256" s="10"/>
      <c r="K256" s="109"/>
      <c r="L256" s="271">
        <f>L253</f>
        <v>78963</v>
      </c>
      <c r="M256" s="10"/>
      <c r="N256" s="10"/>
      <c r="O256" s="51">
        <f>IF(P256="Yes",'MD Rates'!$B$1,R256)</f>
        <v>43191</v>
      </c>
      <c r="P256" s="5" t="str">
        <f t="shared" si="77"/>
        <v>No</v>
      </c>
      <c r="R256" s="6">
        <v>43191</v>
      </c>
      <c r="T256" s="100" t="s">
        <v>325</v>
      </c>
    </row>
    <row r="257" spans="1:20" ht="14.5" hidden="1" x14ac:dyDescent="0.35">
      <c r="A257" s="107" t="s">
        <v>1082</v>
      </c>
      <c r="B257" s="113" t="s">
        <v>1120</v>
      </c>
      <c r="C257" s="244" t="s">
        <v>967</v>
      </c>
      <c r="D257" s="107" t="s">
        <v>971</v>
      </c>
      <c r="E257" s="10"/>
      <c r="F257" t="s">
        <v>1079</v>
      </c>
      <c r="G257" s="10"/>
      <c r="H257" s="10"/>
      <c r="I257" s="628">
        <v>33253</v>
      </c>
      <c r="J257" s="10"/>
      <c r="K257" s="109"/>
      <c r="L257" s="271">
        <f t="shared" si="76"/>
        <v>33253</v>
      </c>
      <c r="M257" s="10"/>
      <c r="N257" s="10"/>
      <c r="O257" s="51">
        <f>IF(P257="Yes",'MD Rates'!$B$1,R257)</f>
        <v>43191</v>
      </c>
      <c r="P257" s="5" t="str">
        <f t="shared" si="77"/>
        <v>No</v>
      </c>
      <c r="R257" s="6">
        <v>43191</v>
      </c>
      <c r="T257" s="100" t="s">
        <v>325</v>
      </c>
    </row>
    <row r="258" spans="1:20" ht="14.5" hidden="1" x14ac:dyDescent="0.35">
      <c r="A258" s="107" t="s">
        <v>1082</v>
      </c>
      <c r="B258" s="113" t="s">
        <v>1120</v>
      </c>
      <c r="C258" s="244" t="s">
        <v>967</v>
      </c>
      <c r="D258" s="107" t="s">
        <v>972</v>
      </c>
      <c r="E258" s="10"/>
      <c r="F258" t="s">
        <v>1077</v>
      </c>
      <c r="G258" s="10"/>
      <c r="H258" s="10"/>
      <c r="I258" s="628">
        <v>58189</v>
      </c>
      <c r="J258" s="10"/>
      <c r="K258" s="109"/>
      <c r="L258" s="271">
        <f t="shared" si="76"/>
        <v>58189</v>
      </c>
      <c r="M258" s="10"/>
      <c r="N258" s="10"/>
      <c r="O258" s="51">
        <f>IF(P258="Yes",'MD Rates'!$B$1,R258)</f>
        <v>43191</v>
      </c>
      <c r="P258" s="5" t="str">
        <f t="shared" si="77"/>
        <v>No</v>
      </c>
      <c r="R258" s="6">
        <v>43191</v>
      </c>
      <c r="S258"/>
      <c r="T258" s="100" t="s">
        <v>325</v>
      </c>
    </row>
    <row r="259" spans="1:20" ht="14.5" hidden="1" x14ac:dyDescent="0.35">
      <c r="A259" s="107" t="s">
        <v>1082</v>
      </c>
      <c r="B259" s="113" t="s">
        <v>1120</v>
      </c>
      <c r="C259" s="244" t="s">
        <v>967</v>
      </c>
      <c r="D259" s="107" t="s">
        <v>972</v>
      </c>
      <c r="E259" s="10"/>
      <c r="F259" t="s">
        <v>1078</v>
      </c>
      <c r="G259" s="10"/>
      <c r="H259" s="10"/>
      <c r="I259" s="628">
        <v>78963</v>
      </c>
      <c r="J259" s="10"/>
      <c r="K259" s="109"/>
      <c r="L259" s="271">
        <f>L256</f>
        <v>78963</v>
      </c>
      <c r="M259" s="10"/>
      <c r="N259" s="10"/>
      <c r="O259" s="51">
        <f>IF(P259="Yes",'MD Rates'!$B$1,R259)</f>
        <v>43191</v>
      </c>
      <c r="P259" s="5" t="str">
        <f t="shared" si="77"/>
        <v>No</v>
      </c>
      <c r="R259" s="6">
        <v>43191</v>
      </c>
      <c r="T259" s="100" t="s">
        <v>325</v>
      </c>
    </row>
    <row r="260" spans="1:20" ht="14.5" hidden="1" x14ac:dyDescent="0.35">
      <c r="A260" s="107" t="s">
        <v>1082</v>
      </c>
      <c r="B260" s="113" t="s">
        <v>1120</v>
      </c>
      <c r="C260" s="244" t="s">
        <v>967</v>
      </c>
      <c r="D260" s="107" t="s">
        <v>972</v>
      </c>
      <c r="E260" s="10"/>
      <c r="F260" t="s">
        <v>1079</v>
      </c>
      <c r="G260" s="10"/>
      <c r="H260" s="10"/>
      <c r="I260" s="628">
        <v>33253</v>
      </c>
      <c r="J260" s="10"/>
      <c r="K260" s="109"/>
      <c r="L260" s="271">
        <f t="shared" si="76"/>
        <v>33253</v>
      </c>
      <c r="M260" s="10"/>
      <c r="N260" s="10"/>
      <c r="O260" s="51">
        <f>IF(P260="Yes",'MD Rates'!$B$1,R260)</f>
        <v>43191</v>
      </c>
      <c r="P260" s="5" t="str">
        <f t="shared" si="77"/>
        <v>No</v>
      </c>
      <c r="R260" s="6">
        <v>43191</v>
      </c>
      <c r="T260" s="100" t="s">
        <v>325</v>
      </c>
    </row>
    <row r="261" spans="1:20" ht="14.5" hidden="1" x14ac:dyDescent="0.35">
      <c r="A261" s="107" t="s">
        <v>1082</v>
      </c>
      <c r="B261" s="113" t="s">
        <v>1120</v>
      </c>
      <c r="C261" s="244" t="s">
        <v>967</v>
      </c>
      <c r="D261" s="107" t="s">
        <v>973</v>
      </c>
      <c r="E261" s="10"/>
      <c r="F261" t="s">
        <v>1077</v>
      </c>
      <c r="G261" s="10"/>
      <c r="H261" s="10"/>
      <c r="I261" s="628">
        <v>58189</v>
      </c>
      <c r="J261" s="10"/>
      <c r="K261" s="109"/>
      <c r="L261" s="271">
        <f t="shared" si="76"/>
        <v>58189</v>
      </c>
      <c r="M261" s="10"/>
      <c r="N261" s="10"/>
      <c r="O261" s="51">
        <f>IF(P261="Yes",'MD Rates'!$B$1,R261)</f>
        <v>43191</v>
      </c>
      <c r="P261" s="5" t="str">
        <f t="shared" si="77"/>
        <v>No</v>
      </c>
      <c r="R261" s="6">
        <v>43191</v>
      </c>
      <c r="S261"/>
      <c r="T261" s="100" t="s">
        <v>325</v>
      </c>
    </row>
    <row r="262" spans="1:20" ht="14.5" hidden="1" x14ac:dyDescent="0.35">
      <c r="A262" s="107" t="s">
        <v>1082</v>
      </c>
      <c r="B262" s="113" t="s">
        <v>1120</v>
      </c>
      <c r="C262" s="244" t="s">
        <v>967</v>
      </c>
      <c r="D262" s="107" t="s">
        <v>973</v>
      </c>
      <c r="E262" s="10"/>
      <c r="F262" t="s">
        <v>1078</v>
      </c>
      <c r="G262" s="10"/>
      <c r="H262" s="10"/>
      <c r="I262" s="628">
        <v>78963</v>
      </c>
      <c r="J262" s="10"/>
      <c r="K262" s="109"/>
      <c r="L262" s="271">
        <f>L259</f>
        <v>78963</v>
      </c>
      <c r="M262" s="10"/>
      <c r="N262" s="10"/>
      <c r="O262" s="51">
        <f>IF(P262="Yes",'MD Rates'!$B$1,R262)</f>
        <v>43191</v>
      </c>
      <c r="P262" s="5" t="str">
        <f t="shared" si="77"/>
        <v>No</v>
      </c>
      <c r="R262" s="6">
        <v>43191</v>
      </c>
      <c r="T262" s="100" t="s">
        <v>325</v>
      </c>
    </row>
    <row r="263" spans="1:20" ht="14.5" hidden="1" x14ac:dyDescent="0.35">
      <c r="A263" s="107" t="s">
        <v>1082</v>
      </c>
      <c r="B263" s="113" t="s">
        <v>1120</v>
      </c>
      <c r="C263" s="244" t="s">
        <v>967</v>
      </c>
      <c r="D263" s="107" t="s">
        <v>973</v>
      </c>
      <c r="E263" s="10"/>
      <c r="F263" t="s">
        <v>1079</v>
      </c>
      <c r="G263" s="10"/>
      <c r="H263" s="10"/>
      <c r="I263" s="628">
        <v>33253</v>
      </c>
      <c r="J263" s="10"/>
      <c r="K263" s="109"/>
      <c r="L263" s="271">
        <f t="shared" si="76"/>
        <v>33253</v>
      </c>
      <c r="M263" s="10"/>
      <c r="N263" s="10"/>
      <c r="O263" s="51">
        <f>IF(P263="Yes",'MD Rates'!$B$1,R263)</f>
        <v>43191</v>
      </c>
      <c r="P263" s="5" t="str">
        <f t="shared" si="77"/>
        <v>No</v>
      </c>
      <c r="R263" s="6">
        <v>43191</v>
      </c>
      <c r="T263" s="100" t="s">
        <v>325</v>
      </c>
    </row>
    <row r="264" spans="1:20" ht="14.5" hidden="1" x14ac:dyDescent="0.35">
      <c r="A264" s="110" t="s">
        <v>1082</v>
      </c>
      <c r="B264" s="113" t="s">
        <v>1120</v>
      </c>
      <c r="C264" s="114" t="s">
        <v>969</v>
      </c>
      <c r="F264" s="10" t="s">
        <v>1077</v>
      </c>
      <c r="G264" s="10"/>
      <c r="H264" s="10"/>
      <c r="I264" s="628">
        <v>58189</v>
      </c>
      <c r="J264" s="10"/>
      <c r="K264" s="109"/>
      <c r="L264" s="686">
        <f>'MD Rates'!C89</f>
        <v>58189</v>
      </c>
      <c r="M264" s="10"/>
      <c r="N264" s="10"/>
      <c r="O264" s="51">
        <f>IF(P264="Yes",'MD Rates'!$B$1,R264)</f>
        <v>43191</v>
      </c>
      <c r="P264" s="5" t="str">
        <f t="shared" si="77"/>
        <v>No</v>
      </c>
      <c r="R264" s="6">
        <v>43191</v>
      </c>
      <c r="S264"/>
      <c r="T264" s="100" t="s">
        <v>325</v>
      </c>
    </row>
    <row r="265" spans="1:20" ht="14.5" hidden="1" x14ac:dyDescent="0.35">
      <c r="A265" s="110" t="s">
        <v>1082</v>
      </c>
      <c r="B265" s="113" t="s">
        <v>1120</v>
      </c>
      <c r="C265" s="114" t="s">
        <v>969</v>
      </c>
      <c r="F265" s="10" t="s">
        <v>1078</v>
      </c>
      <c r="G265" s="10"/>
      <c r="H265" s="10"/>
      <c r="I265" s="628">
        <v>78963</v>
      </c>
      <c r="J265" s="10"/>
      <c r="K265" s="109"/>
      <c r="L265" s="686">
        <f>'MD Rates'!C88</f>
        <v>78963</v>
      </c>
      <c r="M265" s="10"/>
      <c r="N265" s="10"/>
      <c r="O265" s="51">
        <f>IF(P265="Yes",'MD Rates'!$B$1,R265)</f>
        <v>43191</v>
      </c>
      <c r="P265" s="5" t="str">
        <f t="shared" si="77"/>
        <v>No</v>
      </c>
      <c r="R265" s="6">
        <v>43191</v>
      </c>
      <c r="T265" s="100" t="s">
        <v>325</v>
      </c>
    </row>
    <row r="266" spans="1:20" ht="14.5" hidden="1" x14ac:dyDescent="0.35">
      <c r="A266" s="110" t="s">
        <v>1082</v>
      </c>
      <c r="B266" s="113" t="s">
        <v>1120</v>
      </c>
      <c r="C266" s="114" t="s">
        <v>969</v>
      </c>
      <c r="F266" s="10" t="s">
        <v>1079</v>
      </c>
      <c r="G266" s="10"/>
      <c r="H266" s="10"/>
      <c r="I266" s="628">
        <v>33253</v>
      </c>
      <c r="J266" s="10"/>
      <c r="K266" s="109"/>
      <c r="L266" s="686">
        <f>'MD Rates'!C90</f>
        <v>33253</v>
      </c>
      <c r="M266" s="10"/>
      <c r="N266" s="10"/>
      <c r="O266" s="51">
        <f>IF(P266="Yes",'MD Rates'!$B$1,R266)</f>
        <v>43191</v>
      </c>
      <c r="P266" s="5" t="str">
        <f t="shared" si="77"/>
        <v>No</v>
      </c>
      <c r="R266" s="6">
        <v>43191</v>
      </c>
      <c r="T266" s="100" t="s">
        <v>325</v>
      </c>
    </row>
    <row r="267" spans="1:20" ht="14.5" x14ac:dyDescent="0.35">
      <c r="A267" s="107" t="s">
        <v>970</v>
      </c>
      <c r="B267" s="113" t="s">
        <v>1120</v>
      </c>
      <c r="C267" s="244" t="s">
        <v>967</v>
      </c>
      <c r="D267" s="107" t="s">
        <v>351</v>
      </c>
      <c r="E267" s="10"/>
      <c r="F267" s="24" t="s">
        <v>285</v>
      </c>
      <c r="G267" s="10"/>
      <c r="H267" s="10"/>
      <c r="I267" s="628">
        <v>91.41</v>
      </c>
      <c r="J267" s="10"/>
      <c r="K267" s="10"/>
      <c r="L267" s="280">
        <f>'Dom Fee Analysis'!D3</f>
        <v>94.15</v>
      </c>
      <c r="M267" s="10"/>
      <c r="N267" s="10"/>
      <c r="O267" s="51">
        <f>IF(P267="Yes",'MD Rates'!$B$1,R267)</f>
        <v>44287</v>
      </c>
      <c r="P267" s="5" t="str">
        <f t="shared" si="77"/>
        <v>Yes</v>
      </c>
      <c r="R267" s="6">
        <v>43922</v>
      </c>
      <c r="T267" s="100" t="s">
        <v>325</v>
      </c>
    </row>
    <row r="268" spans="1:20" ht="14.5" x14ac:dyDescent="0.35">
      <c r="A268" s="107" t="s">
        <v>970</v>
      </c>
      <c r="B268" s="113" t="s">
        <v>1120</v>
      </c>
      <c r="C268" s="244" t="s">
        <v>967</v>
      </c>
      <c r="D268" s="107" t="s">
        <v>351</v>
      </c>
      <c r="E268" s="10"/>
      <c r="F268" s="24" t="s">
        <v>286</v>
      </c>
      <c r="G268" s="10"/>
      <c r="H268" s="10"/>
      <c r="I268" s="628">
        <v>137.11000000000001</v>
      </c>
      <c r="J268" s="10"/>
      <c r="K268" s="10"/>
      <c r="L268" s="280">
        <f>'Dom Fee Analysis'!D4</f>
        <v>141.22</v>
      </c>
      <c r="M268" s="10"/>
      <c r="N268" s="10"/>
      <c r="O268" s="51">
        <f>IF(P268="Yes",'MD Rates'!$B$1,R268)</f>
        <v>44287</v>
      </c>
      <c r="P268" s="5" t="str">
        <f t="shared" si="77"/>
        <v>Yes</v>
      </c>
      <c r="R268" s="6">
        <v>43922</v>
      </c>
      <c r="T268" s="100" t="s">
        <v>325</v>
      </c>
    </row>
    <row r="269" spans="1:20" ht="14.5" x14ac:dyDescent="0.35">
      <c r="A269" s="107" t="s">
        <v>970</v>
      </c>
      <c r="B269" s="113" t="s">
        <v>1120</v>
      </c>
      <c r="C269" s="244" t="s">
        <v>967</v>
      </c>
      <c r="D269" s="107" t="s">
        <v>351</v>
      </c>
      <c r="E269" s="10"/>
      <c r="F269" s="24" t="s">
        <v>287</v>
      </c>
      <c r="G269" s="10"/>
      <c r="H269" s="10"/>
      <c r="I269" s="628">
        <v>182.81</v>
      </c>
      <c r="J269" s="10"/>
      <c r="K269" s="10"/>
      <c r="L269" s="280">
        <f>'Dom Fee Analysis'!D5</f>
        <v>188.29000000000002</v>
      </c>
      <c r="M269" s="10"/>
      <c r="N269" s="10"/>
      <c r="O269" s="51">
        <f>IF(P269="Yes",'MD Rates'!$B$1,R269)</f>
        <v>44287</v>
      </c>
      <c r="P269" s="5" t="str">
        <f t="shared" si="77"/>
        <v>Yes</v>
      </c>
      <c r="R269" s="6">
        <v>43922</v>
      </c>
      <c r="T269" s="100" t="s">
        <v>325</v>
      </c>
    </row>
    <row r="270" spans="1:20" x14ac:dyDescent="0.25">
      <c r="A270" s="107" t="s">
        <v>970</v>
      </c>
      <c r="B270" s="113" t="s">
        <v>1120</v>
      </c>
      <c r="C270" s="244" t="s">
        <v>967</v>
      </c>
      <c r="D270" s="107" t="s">
        <v>351</v>
      </c>
      <c r="E270" s="10"/>
      <c r="F270" s="24" t="s">
        <v>288</v>
      </c>
      <c r="G270" s="10"/>
      <c r="H270" s="10"/>
      <c r="I270" s="59">
        <v>228.51000000000002</v>
      </c>
      <c r="J270" s="10"/>
      <c r="K270" s="10"/>
      <c r="L270" s="280">
        <f>'Dom Fee Analysis'!D6</f>
        <v>235.36</v>
      </c>
      <c r="M270" s="10"/>
      <c r="N270" s="10"/>
      <c r="O270" s="51">
        <f>IF(P270="Yes",'MD Rates'!$B$1,R270)</f>
        <v>44287</v>
      </c>
      <c r="P270" s="5" t="str">
        <f t="shared" si="77"/>
        <v>Yes</v>
      </c>
      <c r="R270" s="6">
        <v>43922</v>
      </c>
      <c r="T270" s="100" t="s">
        <v>325</v>
      </c>
    </row>
    <row r="271" spans="1:20" x14ac:dyDescent="0.25">
      <c r="A271" s="107" t="s">
        <v>970</v>
      </c>
      <c r="B271" s="113" t="s">
        <v>1120</v>
      </c>
      <c r="C271" s="244" t="s">
        <v>967</v>
      </c>
      <c r="D271" s="107" t="s">
        <v>351</v>
      </c>
      <c r="E271" s="10"/>
      <c r="F271" s="24" t="s">
        <v>289</v>
      </c>
      <c r="G271" s="10"/>
      <c r="H271" s="10"/>
      <c r="I271" s="59">
        <v>139.4</v>
      </c>
      <c r="J271" s="10"/>
      <c r="K271" s="10"/>
      <c r="L271" s="280">
        <f>'Dom Fee Analysis'!D25</f>
        <v>143.58000000000001</v>
      </c>
      <c r="M271" s="10"/>
      <c r="N271" s="10"/>
      <c r="O271" s="51">
        <f>IF(P271="Yes",'MD Rates'!$B$1,R271)</f>
        <v>44287</v>
      </c>
      <c r="P271" s="5" t="str">
        <f t="shared" si="77"/>
        <v>Yes</v>
      </c>
      <c r="R271" s="6">
        <v>43922</v>
      </c>
      <c r="T271" s="100" t="s">
        <v>325</v>
      </c>
    </row>
    <row r="272" spans="1:20" x14ac:dyDescent="0.25">
      <c r="A272" s="107" t="s">
        <v>970</v>
      </c>
      <c r="B272" s="113" t="s">
        <v>1120</v>
      </c>
      <c r="C272" s="244" t="s">
        <v>967</v>
      </c>
      <c r="D272" s="107" t="s">
        <v>351</v>
      </c>
      <c r="E272" s="10"/>
      <c r="F272" s="24" t="s">
        <v>290</v>
      </c>
      <c r="G272" s="10"/>
      <c r="H272" s="10"/>
      <c r="I272" s="59">
        <v>137.11000000000001</v>
      </c>
      <c r="J272" s="10"/>
      <c r="K272" s="10"/>
      <c r="L272" s="280">
        <f>'Dom Fee Analysis'!D7</f>
        <v>141.22</v>
      </c>
      <c r="M272" s="10"/>
      <c r="N272" s="10"/>
      <c r="O272" s="51">
        <f>IF(P272="Yes",'MD Rates'!$B$1,R272)</f>
        <v>44287</v>
      </c>
      <c r="P272" s="5" t="str">
        <f t="shared" si="77"/>
        <v>Yes</v>
      </c>
      <c r="R272" s="6">
        <v>43922</v>
      </c>
      <c r="T272" s="100" t="s">
        <v>325</v>
      </c>
    </row>
    <row r="273" spans="1:20" x14ac:dyDescent="0.25">
      <c r="A273" s="107" t="s">
        <v>970</v>
      </c>
      <c r="B273" s="113" t="s">
        <v>1120</v>
      </c>
      <c r="C273" s="244" t="s">
        <v>967</v>
      </c>
      <c r="D273" s="107" t="s">
        <v>351</v>
      </c>
      <c r="E273" s="10"/>
      <c r="F273" s="24" t="s">
        <v>291</v>
      </c>
      <c r="G273" s="10"/>
      <c r="H273" s="10"/>
      <c r="I273" s="59">
        <v>182.82</v>
      </c>
      <c r="J273" s="10"/>
      <c r="K273" s="10"/>
      <c r="L273" s="280">
        <f>'Dom Fee Analysis'!D8</f>
        <v>188.3</v>
      </c>
      <c r="M273" s="10"/>
      <c r="N273" s="10"/>
      <c r="O273" s="51">
        <f>IF(P273="Yes",'MD Rates'!$B$1,R273)</f>
        <v>44287</v>
      </c>
      <c r="P273" s="5" t="str">
        <f t="shared" si="77"/>
        <v>Yes</v>
      </c>
      <c r="R273" s="6">
        <v>43922</v>
      </c>
      <c r="T273" s="100" t="s">
        <v>325</v>
      </c>
    </row>
    <row r="274" spans="1:20" x14ac:dyDescent="0.25">
      <c r="A274" s="107" t="s">
        <v>970</v>
      </c>
      <c r="B274" s="113" t="s">
        <v>1120</v>
      </c>
      <c r="C274" s="244" t="s">
        <v>967</v>
      </c>
      <c r="D274" s="107" t="s">
        <v>351</v>
      </c>
      <c r="E274" s="10"/>
      <c r="F274" s="24" t="s">
        <v>292</v>
      </c>
      <c r="G274" s="10"/>
      <c r="H274" s="10"/>
      <c r="I274" s="59">
        <v>182.82</v>
      </c>
      <c r="J274" s="10"/>
      <c r="K274" s="10"/>
      <c r="L274" s="280">
        <f>'Dom Fee Analysis'!D9</f>
        <v>188.3</v>
      </c>
      <c r="M274" s="10"/>
      <c r="N274" s="10"/>
      <c r="O274" s="51">
        <f>IF(P274="Yes",'MD Rates'!$B$1,R274)</f>
        <v>44287</v>
      </c>
      <c r="P274" s="5" t="str">
        <f t="shared" si="77"/>
        <v>Yes</v>
      </c>
      <c r="R274" s="6">
        <v>43922</v>
      </c>
      <c r="T274" s="100" t="s">
        <v>325</v>
      </c>
    </row>
    <row r="275" spans="1:20" x14ac:dyDescent="0.25">
      <c r="A275" s="107" t="s">
        <v>970</v>
      </c>
      <c r="B275" s="113" t="s">
        <v>1120</v>
      </c>
      <c r="C275" s="244" t="s">
        <v>967</v>
      </c>
      <c r="D275" s="107" t="s">
        <v>351</v>
      </c>
      <c r="E275" s="10"/>
      <c r="F275" s="24" t="s">
        <v>293</v>
      </c>
      <c r="G275" s="10"/>
      <c r="H275" s="10"/>
      <c r="I275" s="59">
        <v>274.24</v>
      </c>
      <c r="J275" s="10"/>
      <c r="K275" s="10"/>
      <c r="L275" s="280">
        <f>'Dom Fee Analysis'!D10</f>
        <v>282.47000000000003</v>
      </c>
      <c r="M275" s="10"/>
      <c r="N275" s="10"/>
      <c r="O275" s="51">
        <f>IF(P275="Yes",'MD Rates'!$B$1,R275)</f>
        <v>44287</v>
      </c>
      <c r="P275" s="5" t="str">
        <f t="shared" si="77"/>
        <v>Yes</v>
      </c>
      <c r="R275" s="6">
        <v>43922</v>
      </c>
      <c r="T275" s="100" t="s">
        <v>325</v>
      </c>
    </row>
    <row r="276" spans="1:20" x14ac:dyDescent="0.25">
      <c r="A276" s="107" t="s">
        <v>970</v>
      </c>
      <c r="B276" s="113" t="s">
        <v>1120</v>
      </c>
      <c r="C276" s="244" t="s">
        <v>967</v>
      </c>
      <c r="D276" s="107" t="s">
        <v>351</v>
      </c>
      <c r="E276" s="10"/>
      <c r="F276" s="24" t="s">
        <v>294</v>
      </c>
      <c r="G276" s="10"/>
      <c r="H276" s="10"/>
      <c r="I276" s="59">
        <v>91.41</v>
      </c>
      <c r="J276" s="10"/>
      <c r="K276" s="10"/>
      <c r="L276" s="280">
        <f>'Dom Fee Analysis'!D11</f>
        <v>94.15</v>
      </c>
      <c r="M276" s="10"/>
      <c r="N276" s="10"/>
      <c r="O276" s="51">
        <f>IF(P276="Yes",'MD Rates'!$B$1,R276)</f>
        <v>44287</v>
      </c>
      <c r="P276" s="5" t="str">
        <f t="shared" si="77"/>
        <v>Yes</v>
      </c>
      <c r="R276" s="6">
        <v>43922</v>
      </c>
      <c r="T276" s="100" t="s">
        <v>325</v>
      </c>
    </row>
    <row r="277" spans="1:20" x14ac:dyDescent="0.25">
      <c r="A277" s="107" t="s">
        <v>970</v>
      </c>
      <c r="B277" s="113" t="s">
        <v>1120</v>
      </c>
      <c r="C277" s="244" t="s">
        <v>967</v>
      </c>
      <c r="D277" s="107" t="s">
        <v>351</v>
      </c>
      <c r="E277" s="10"/>
      <c r="F277" s="24" t="s">
        <v>295</v>
      </c>
      <c r="G277" s="10"/>
      <c r="H277" s="10"/>
      <c r="I277" s="59">
        <v>114.28999999999999</v>
      </c>
      <c r="J277" s="10"/>
      <c r="K277" s="10"/>
      <c r="L277" s="280">
        <f>'Dom Fee Analysis'!D12</f>
        <v>117.72</v>
      </c>
      <c r="M277" s="10"/>
      <c r="N277" s="10"/>
      <c r="O277" s="51">
        <f>IF(P277="Yes",'MD Rates'!$B$1,R277)</f>
        <v>44287</v>
      </c>
      <c r="P277" s="5" t="str">
        <f t="shared" si="77"/>
        <v>Yes</v>
      </c>
      <c r="R277" s="6">
        <v>43922</v>
      </c>
      <c r="T277" s="100" t="s">
        <v>325</v>
      </c>
    </row>
    <row r="278" spans="1:20" x14ac:dyDescent="0.25">
      <c r="A278" s="107" t="s">
        <v>970</v>
      </c>
      <c r="B278" s="113" t="s">
        <v>1120</v>
      </c>
      <c r="C278" s="244" t="s">
        <v>967</v>
      </c>
      <c r="D278" s="107" t="s">
        <v>351</v>
      </c>
      <c r="E278" s="10"/>
      <c r="F278" s="24" t="s">
        <v>296</v>
      </c>
      <c r="G278" s="10"/>
      <c r="H278" s="10"/>
      <c r="I278" s="59">
        <v>137.16999999999999</v>
      </c>
      <c r="J278" s="10"/>
      <c r="K278" s="10"/>
      <c r="L278" s="280">
        <f>'Dom Fee Analysis'!D13</f>
        <v>141.29000000000002</v>
      </c>
      <c r="M278" s="10"/>
      <c r="N278" s="10"/>
      <c r="O278" s="51">
        <f>IF(P278="Yes",'MD Rates'!$B$1,R278)</f>
        <v>44287</v>
      </c>
      <c r="P278" s="5" t="str">
        <f t="shared" si="77"/>
        <v>Yes</v>
      </c>
      <c r="R278" s="6">
        <v>43922</v>
      </c>
      <c r="T278" s="100" t="s">
        <v>325</v>
      </c>
    </row>
    <row r="279" spans="1:20" x14ac:dyDescent="0.25">
      <c r="A279" s="107" t="s">
        <v>970</v>
      </c>
      <c r="B279" s="113" t="s">
        <v>1120</v>
      </c>
      <c r="C279" s="244" t="s">
        <v>967</v>
      </c>
      <c r="D279" s="107" t="s">
        <v>351</v>
      </c>
      <c r="E279" s="10"/>
      <c r="F279" s="24" t="s">
        <v>297</v>
      </c>
      <c r="G279" s="10"/>
      <c r="H279" s="10"/>
      <c r="I279" s="59">
        <v>160.05000000000001</v>
      </c>
      <c r="J279" s="10"/>
      <c r="K279" s="10"/>
      <c r="L279" s="280">
        <f>'Dom Fee Analysis'!D14</f>
        <v>164.86</v>
      </c>
      <c r="M279" s="10"/>
      <c r="N279" s="10"/>
      <c r="O279" s="51">
        <f>IF(P279="Yes",'MD Rates'!$B$1,R279)</f>
        <v>44287</v>
      </c>
      <c r="P279" s="5" t="str">
        <f t="shared" si="77"/>
        <v>Yes</v>
      </c>
      <c r="R279" s="6">
        <v>43922</v>
      </c>
      <c r="T279" s="100" t="s">
        <v>325</v>
      </c>
    </row>
    <row r="280" spans="1:20" x14ac:dyDescent="0.25">
      <c r="A280" s="107" t="s">
        <v>970</v>
      </c>
      <c r="B280" s="113" t="s">
        <v>1120</v>
      </c>
      <c r="C280" s="244" t="s">
        <v>967</v>
      </c>
      <c r="D280" s="107" t="s">
        <v>351</v>
      </c>
      <c r="E280" s="10"/>
      <c r="F280" s="24" t="s">
        <v>298</v>
      </c>
      <c r="G280" s="10"/>
      <c r="H280" s="10"/>
      <c r="I280" s="59">
        <v>119.1</v>
      </c>
      <c r="J280" s="10"/>
      <c r="K280" s="10"/>
      <c r="L280" s="280">
        <f>'Dom Fee Analysis'!D26</f>
        <v>122.67</v>
      </c>
      <c r="M280" s="10"/>
      <c r="N280" s="10"/>
      <c r="O280" s="51">
        <f>IF(P280="Yes",'MD Rates'!$B$1,R280)</f>
        <v>44287</v>
      </c>
      <c r="P280" s="5" t="str">
        <f t="shared" si="77"/>
        <v>Yes</v>
      </c>
      <c r="R280" s="6">
        <v>43922</v>
      </c>
      <c r="T280" s="100" t="s">
        <v>325</v>
      </c>
    </row>
    <row r="281" spans="1:20" x14ac:dyDescent="0.25">
      <c r="A281" s="107" t="s">
        <v>970</v>
      </c>
      <c r="B281" s="113" t="s">
        <v>1120</v>
      </c>
      <c r="C281" s="244" t="s">
        <v>967</v>
      </c>
      <c r="D281" s="107" t="s">
        <v>351</v>
      </c>
      <c r="E281" s="10"/>
      <c r="F281" s="24" t="s">
        <v>299</v>
      </c>
      <c r="G281" s="10"/>
      <c r="H281" s="10"/>
      <c r="I281" s="59">
        <v>137.11000000000001</v>
      </c>
      <c r="J281" s="10"/>
      <c r="K281" s="10"/>
      <c r="L281" s="280">
        <f>'Dom Fee Analysis'!D15</f>
        <v>141.22</v>
      </c>
      <c r="M281" s="10"/>
      <c r="N281" s="10"/>
      <c r="O281" s="51">
        <f>IF(P281="Yes",'MD Rates'!$B$1,R281)</f>
        <v>44287</v>
      </c>
      <c r="P281" s="5" t="str">
        <f t="shared" si="77"/>
        <v>Yes</v>
      </c>
      <c r="R281" s="6">
        <v>43922</v>
      </c>
      <c r="T281" s="100" t="s">
        <v>325</v>
      </c>
    </row>
    <row r="282" spans="1:20" x14ac:dyDescent="0.25">
      <c r="A282" s="107" t="s">
        <v>970</v>
      </c>
      <c r="B282" s="113" t="s">
        <v>1120</v>
      </c>
      <c r="C282" s="244" t="s">
        <v>967</v>
      </c>
      <c r="D282" s="107" t="s">
        <v>351</v>
      </c>
      <c r="E282" s="10"/>
      <c r="F282" s="24" t="s">
        <v>300</v>
      </c>
      <c r="G282" s="10"/>
      <c r="H282" s="10"/>
      <c r="I282" s="59">
        <v>182.81</v>
      </c>
      <c r="J282" s="10"/>
      <c r="K282" s="10"/>
      <c r="L282" s="280">
        <f>'Dom Fee Analysis'!D16</f>
        <v>188.29000000000002</v>
      </c>
      <c r="M282" s="10"/>
      <c r="N282" s="10"/>
      <c r="O282" s="51">
        <f>IF(P282="Yes",'MD Rates'!$B$1,R282)</f>
        <v>44287</v>
      </c>
      <c r="P282" s="5" t="str">
        <f t="shared" si="77"/>
        <v>Yes</v>
      </c>
      <c r="R282" s="6">
        <v>43922</v>
      </c>
      <c r="T282" s="100" t="s">
        <v>325</v>
      </c>
    </row>
    <row r="283" spans="1:20" x14ac:dyDescent="0.25">
      <c r="A283" s="107" t="s">
        <v>970</v>
      </c>
      <c r="B283" s="113" t="s">
        <v>1120</v>
      </c>
      <c r="C283" s="244" t="s">
        <v>967</v>
      </c>
      <c r="D283" s="107" t="s">
        <v>351</v>
      </c>
      <c r="E283" s="10"/>
      <c r="F283" s="24" t="s">
        <v>301</v>
      </c>
      <c r="G283" s="10"/>
      <c r="H283" s="10"/>
      <c r="I283" s="59">
        <v>159.99</v>
      </c>
      <c r="J283" s="10"/>
      <c r="K283" s="10"/>
      <c r="L283" s="280">
        <f>'Dom Fee Analysis'!D17</f>
        <v>164.79</v>
      </c>
      <c r="M283" s="10"/>
      <c r="N283" s="10"/>
      <c r="O283" s="51">
        <f>IF(P283="Yes",'MD Rates'!$B$1,R283)</f>
        <v>44287</v>
      </c>
      <c r="P283" s="5" t="str">
        <f t="shared" si="77"/>
        <v>Yes</v>
      </c>
      <c r="R283" s="6">
        <v>43922</v>
      </c>
      <c r="T283" s="100" t="s">
        <v>325</v>
      </c>
    </row>
    <row r="284" spans="1:20" x14ac:dyDescent="0.25">
      <c r="A284" s="107" t="s">
        <v>970</v>
      </c>
      <c r="B284" s="113" t="s">
        <v>1120</v>
      </c>
      <c r="C284" s="244" t="s">
        <v>967</v>
      </c>
      <c r="D284" s="107" t="s">
        <v>351</v>
      </c>
      <c r="E284" s="10"/>
      <c r="F284" s="24" t="s">
        <v>302</v>
      </c>
      <c r="G284" s="10"/>
      <c r="H284" s="10"/>
      <c r="I284" s="59">
        <v>182.87</v>
      </c>
      <c r="J284" s="10"/>
      <c r="K284" s="10"/>
      <c r="L284" s="280">
        <f>'Dom Fee Analysis'!D18</f>
        <v>188.36</v>
      </c>
      <c r="M284" s="10"/>
      <c r="N284" s="10"/>
      <c r="O284" s="51">
        <f>IF(P284="Yes",'MD Rates'!$B$1,R284)</f>
        <v>44287</v>
      </c>
      <c r="P284" s="5" t="str">
        <f t="shared" si="77"/>
        <v>Yes</v>
      </c>
      <c r="R284" s="6">
        <v>43922</v>
      </c>
      <c r="T284" s="100" t="s">
        <v>325</v>
      </c>
    </row>
    <row r="285" spans="1:20" x14ac:dyDescent="0.25">
      <c r="A285" s="107" t="s">
        <v>970</v>
      </c>
      <c r="B285" s="113" t="s">
        <v>1120</v>
      </c>
      <c r="C285" s="244" t="s">
        <v>967</v>
      </c>
      <c r="D285" s="107" t="s">
        <v>351</v>
      </c>
      <c r="E285" s="10"/>
      <c r="F285" s="24" t="s">
        <v>303</v>
      </c>
      <c r="G285" s="10"/>
      <c r="H285" s="10"/>
      <c r="I285" s="59">
        <v>205.75</v>
      </c>
      <c r="J285" s="10"/>
      <c r="K285" s="10"/>
      <c r="L285" s="280">
        <f>'Dom Fee Analysis'!D19</f>
        <v>211.93</v>
      </c>
      <c r="M285" s="10"/>
      <c r="N285" s="10"/>
      <c r="O285" s="51">
        <f>IF(P285="Yes",'MD Rates'!$B$1,R285)</f>
        <v>44287</v>
      </c>
      <c r="P285" s="5" t="str">
        <f t="shared" si="77"/>
        <v>Yes</v>
      </c>
      <c r="R285" s="6">
        <v>43922</v>
      </c>
      <c r="T285" s="100" t="s">
        <v>325</v>
      </c>
    </row>
    <row r="286" spans="1:20" x14ac:dyDescent="0.25">
      <c r="A286" s="107" t="s">
        <v>970</v>
      </c>
      <c r="B286" s="113" t="s">
        <v>1120</v>
      </c>
      <c r="C286" s="244" t="s">
        <v>967</v>
      </c>
      <c r="D286" s="107" t="s">
        <v>351</v>
      </c>
      <c r="E286" s="10"/>
      <c r="F286" s="24" t="s">
        <v>304</v>
      </c>
      <c r="G286" s="10"/>
      <c r="H286" s="10"/>
      <c r="I286" s="59">
        <v>182.82</v>
      </c>
      <c r="J286" s="10"/>
      <c r="K286" s="10"/>
      <c r="L286" s="280">
        <f>'Dom Fee Analysis'!D20</f>
        <v>188.3</v>
      </c>
      <c r="M286" s="10"/>
      <c r="N286" s="10"/>
      <c r="O286" s="51">
        <f>IF(P286="Yes",'MD Rates'!$B$1,R286)</f>
        <v>44287</v>
      </c>
      <c r="P286" s="5" t="str">
        <f t="shared" si="77"/>
        <v>Yes</v>
      </c>
      <c r="R286" s="6">
        <v>43922</v>
      </c>
      <c r="T286" s="100" t="s">
        <v>325</v>
      </c>
    </row>
    <row r="287" spans="1:20" x14ac:dyDescent="0.25">
      <c r="A287" s="107" t="s">
        <v>970</v>
      </c>
      <c r="B287" s="113" t="s">
        <v>1120</v>
      </c>
      <c r="C287" s="244" t="s">
        <v>967</v>
      </c>
      <c r="D287" s="107" t="s">
        <v>351</v>
      </c>
      <c r="E287" s="10"/>
      <c r="F287" s="24" t="s">
        <v>305</v>
      </c>
      <c r="G287" s="10"/>
      <c r="H287" s="10"/>
      <c r="I287" s="59">
        <v>205.7</v>
      </c>
      <c r="J287" s="10"/>
      <c r="K287" s="10"/>
      <c r="L287" s="280">
        <f>'Dom Fee Analysis'!D21</f>
        <v>211.87</v>
      </c>
      <c r="M287" s="10"/>
      <c r="N287" s="10"/>
      <c r="O287" s="51">
        <f>IF(P287="Yes",'MD Rates'!$B$1,R287)</f>
        <v>44287</v>
      </c>
      <c r="P287" s="5" t="str">
        <f t="shared" si="77"/>
        <v>Yes</v>
      </c>
      <c r="R287" s="6">
        <v>43922</v>
      </c>
      <c r="T287" s="100" t="s">
        <v>325</v>
      </c>
    </row>
    <row r="288" spans="1:20" x14ac:dyDescent="0.25">
      <c r="A288" s="107" t="s">
        <v>970</v>
      </c>
      <c r="B288" s="113" t="s">
        <v>1120</v>
      </c>
      <c r="C288" s="244" t="s">
        <v>967</v>
      </c>
      <c r="D288" s="107" t="s">
        <v>351</v>
      </c>
      <c r="E288" s="10"/>
      <c r="F288" s="24" t="s">
        <v>306</v>
      </c>
      <c r="G288" s="10"/>
      <c r="H288" s="10"/>
      <c r="I288" s="59">
        <v>228.57999999999998</v>
      </c>
      <c r="J288" s="10"/>
      <c r="K288" s="10"/>
      <c r="L288" s="280">
        <f>'Dom Fee Analysis'!D22</f>
        <v>235.44</v>
      </c>
      <c r="M288" s="10"/>
      <c r="N288" s="10"/>
      <c r="O288" s="51">
        <f>IF(P288="Yes",'MD Rates'!$B$1,R288)</f>
        <v>44287</v>
      </c>
      <c r="P288" s="5" t="str">
        <f t="shared" si="77"/>
        <v>Yes</v>
      </c>
      <c r="R288" s="6">
        <v>43922</v>
      </c>
      <c r="T288" s="100" t="s">
        <v>325</v>
      </c>
    </row>
    <row r="289" spans="1:20" x14ac:dyDescent="0.25">
      <c r="A289" s="107" t="s">
        <v>970</v>
      </c>
      <c r="B289" s="113" t="s">
        <v>1120</v>
      </c>
      <c r="C289" s="244" t="s">
        <v>967</v>
      </c>
      <c r="D289" s="107" t="s">
        <v>351</v>
      </c>
      <c r="E289" s="10"/>
      <c r="F289" s="24" t="s">
        <v>307</v>
      </c>
      <c r="G289" s="10"/>
      <c r="H289" s="10"/>
      <c r="I289" s="59">
        <v>251.45999999999998</v>
      </c>
      <c r="J289" s="10"/>
      <c r="K289" s="10"/>
      <c r="L289" s="280">
        <f>'Dom Fee Analysis'!D23</f>
        <v>259.01</v>
      </c>
      <c r="M289" s="10"/>
      <c r="N289" s="10"/>
      <c r="O289" s="51">
        <f>IF(P289="Yes",'MD Rates'!$B$1,R289)</f>
        <v>44287</v>
      </c>
      <c r="P289" s="5" t="str">
        <f t="shared" si="77"/>
        <v>Yes</v>
      </c>
      <c r="R289" s="6">
        <v>43922</v>
      </c>
      <c r="T289" s="100" t="s">
        <v>325</v>
      </c>
    </row>
    <row r="290" spans="1:20" x14ac:dyDescent="0.25">
      <c r="A290" s="107" t="s">
        <v>970</v>
      </c>
      <c r="B290" s="113" t="s">
        <v>1120</v>
      </c>
      <c r="C290" s="244" t="s">
        <v>967</v>
      </c>
      <c r="D290" s="107" t="s">
        <v>351</v>
      </c>
      <c r="E290" s="10"/>
      <c r="F290" s="24" t="s">
        <v>308</v>
      </c>
      <c r="G290" s="10"/>
      <c r="H290" s="10"/>
      <c r="I290" s="59">
        <v>45.7</v>
      </c>
      <c r="J290" s="10"/>
      <c r="K290" s="10"/>
      <c r="L290" s="280">
        <f>'Dom Fee Analysis'!D24</f>
        <v>47.07</v>
      </c>
      <c r="M290" s="10"/>
      <c r="N290" s="10"/>
      <c r="O290" s="51">
        <f>IF(P290="Yes",'MD Rates'!$B$1,R290)</f>
        <v>44287</v>
      </c>
      <c r="P290" s="5" t="str">
        <f t="shared" si="77"/>
        <v>Yes</v>
      </c>
      <c r="R290" s="6">
        <v>43922</v>
      </c>
      <c r="T290" s="100" t="s">
        <v>325</v>
      </c>
    </row>
    <row r="291" spans="1:20" ht="14.5" x14ac:dyDescent="0.35">
      <c r="A291" s="107" t="s">
        <v>970</v>
      </c>
      <c r="B291" s="113" t="s">
        <v>1120</v>
      </c>
      <c r="C291" s="244" t="s">
        <v>967</v>
      </c>
      <c r="D291" s="107" t="s">
        <v>352</v>
      </c>
      <c r="E291" s="10"/>
      <c r="F291" s="24" t="s">
        <v>285</v>
      </c>
      <c r="G291" s="10"/>
      <c r="H291" s="10"/>
      <c r="I291" s="628">
        <v>91.41</v>
      </c>
      <c r="J291" s="10"/>
      <c r="K291" s="10"/>
      <c r="L291" s="280">
        <f t="shared" ref="L291:L354" si="78">L267</f>
        <v>94.15</v>
      </c>
      <c r="M291" s="10"/>
      <c r="N291" s="10"/>
      <c r="O291" s="51">
        <f>IF(P291="Yes",'MD Rates'!$B$1,R291)</f>
        <v>44287</v>
      </c>
      <c r="P291" s="5" t="str">
        <f t="shared" si="77"/>
        <v>Yes</v>
      </c>
      <c r="R291" s="6">
        <v>43922</v>
      </c>
      <c r="T291" s="100" t="s">
        <v>325</v>
      </c>
    </row>
    <row r="292" spans="1:20" ht="14.5" x14ac:dyDescent="0.35">
      <c r="A292" s="107" t="s">
        <v>970</v>
      </c>
      <c r="B292" s="113" t="s">
        <v>1120</v>
      </c>
      <c r="C292" s="244" t="s">
        <v>967</v>
      </c>
      <c r="D292" s="107" t="s">
        <v>352</v>
      </c>
      <c r="E292" s="10"/>
      <c r="F292" s="24" t="s">
        <v>286</v>
      </c>
      <c r="G292" s="10"/>
      <c r="H292" s="10"/>
      <c r="I292" s="628">
        <v>137.11000000000001</v>
      </c>
      <c r="J292" s="10"/>
      <c r="K292" s="10"/>
      <c r="L292" s="280">
        <f t="shared" si="78"/>
        <v>141.22</v>
      </c>
      <c r="M292" s="10"/>
      <c r="N292" s="10"/>
      <c r="O292" s="51">
        <f>IF(P292="Yes",'MD Rates'!$B$1,R292)</f>
        <v>44287</v>
      </c>
      <c r="P292" s="5" t="str">
        <f t="shared" si="77"/>
        <v>Yes</v>
      </c>
      <c r="R292" s="6">
        <v>43922</v>
      </c>
      <c r="T292" s="100" t="s">
        <v>325</v>
      </c>
    </row>
    <row r="293" spans="1:20" ht="14.5" x14ac:dyDescent="0.35">
      <c r="A293" s="107" t="s">
        <v>970</v>
      </c>
      <c r="B293" s="113" t="s">
        <v>1120</v>
      </c>
      <c r="C293" s="244" t="s">
        <v>967</v>
      </c>
      <c r="D293" s="107" t="s">
        <v>352</v>
      </c>
      <c r="E293" s="10"/>
      <c r="F293" s="24" t="s">
        <v>287</v>
      </c>
      <c r="G293" s="10"/>
      <c r="H293" s="10"/>
      <c r="I293" s="628">
        <v>182.81</v>
      </c>
      <c r="J293" s="10"/>
      <c r="K293" s="10"/>
      <c r="L293" s="280">
        <f t="shared" si="78"/>
        <v>188.29000000000002</v>
      </c>
      <c r="M293" s="10"/>
      <c r="N293" s="10"/>
      <c r="O293" s="51">
        <f>IF(P293="Yes",'MD Rates'!$B$1,R293)</f>
        <v>44287</v>
      </c>
      <c r="P293" s="5" t="str">
        <f t="shared" si="77"/>
        <v>Yes</v>
      </c>
      <c r="R293" s="6">
        <v>43922</v>
      </c>
      <c r="T293" s="100" t="s">
        <v>325</v>
      </c>
    </row>
    <row r="294" spans="1:20" x14ac:dyDescent="0.25">
      <c r="A294" s="107" t="s">
        <v>970</v>
      </c>
      <c r="B294" s="113" t="s">
        <v>1120</v>
      </c>
      <c r="C294" s="244" t="s">
        <v>967</v>
      </c>
      <c r="D294" s="107" t="s">
        <v>352</v>
      </c>
      <c r="E294" s="10"/>
      <c r="F294" s="24" t="s">
        <v>288</v>
      </c>
      <c r="G294" s="10"/>
      <c r="H294" s="10"/>
      <c r="I294" s="59">
        <v>228.51000000000002</v>
      </c>
      <c r="J294" s="10"/>
      <c r="K294" s="10"/>
      <c r="L294" s="280">
        <f t="shared" si="78"/>
        <v>235.36</v>
      </c>
      <c r="M294" s="10"/>
      <c r="N294" s="10"/>
      <c r="O294" s="51">
        <f>IF(P294="Yes",'MD Rates'!$B$1,R294)</f>
        <v>44287</v>
      </c>
      <c r="P294" s="5" t="str">
        <f t="shared" si="77"/>
        <v>Yes</v>
      </c>
      <c r="R294" s="6">
        <v>43922</v>
      </c>
      <c r="T294" s="100" t="s">
        <v>325</v>
      </c>
    </row>
    <row r="295" spans="1:20" x14ac:dyDescent="0.25">
      <c r="A295" s="107" t="s">
        <v>970</v>
      </c>
      <c r="B295" s="113" t="s">
        <v>1120</v>
      </c>
      <c r="C295" s="244" t="s">
        <v>967</v>
      </c>
      <c r="D295" s="107" t="s">
        <v>352</v>
      </c>
      <c r="E295" s="10"/>
      <c r="F295" s="24" t="s">
        <v>289</v>
      </c>
      <c r="G295" s="10"/>
      <c r="H295" s="10"/>
      <c r="I295" s="59">
        <v>139.4</v>
      </c>
      <c r="J295" s="10"/>
      <c r="K295" s="10"/>
      <c r="L295" s="280">
        <f t="shared" si="78"/>
        <v>143.58000000000001</v>
      </c>
      <c r="M295" s="10"/>
      <c r="N295" s="10"/>
      <c r="O295" s="51">
        <f>IF(P295="Yes",'MD Rates'!$B$1,R295)</f>
        <v>44287</v>
      </c>
      <c r="P295" s="5" t="str">
        <f t="shared" si="77"/>
        <v>Yes</v>
      </c>
      <c r="R295" s="6">
        <v>43922</v>
      </c>
      <c r="T295" s="100" t="s">
        <v>325</v>
      </c>
    </row>
    <row r="296" spans="1:20" x14ac:dyDescent="0.25">
      <c r="A296" s="107" t="s">
        <v>970</v>
      </c>
      <c r="B296" s="113" t="s">
        <v>1120</v>
      </c>
      <c r="C296" s="244" t="s">
        <v>967</v>
      </c>
      <c r="D296" s="107" t="s">
        <v>352</v>
      </c>
      <c r="E296" s="10"/>
      <c r="F296" s="24" t="s">
        <v>290</v>
      </c>
      <c r="G296" s="10"/>
      <c r="H296" s="10"/>
      <c r="I296" s="59">
        <v>137.11000000000001</v>
      </c>
      <c r="J296" s="10"/>
      <c r="K296" s="10"/>
      <c r="L296" s="280">
        <f t="shared" si="78"/>
        <v>141.22</v>
      </c>
      <c r="M296" s="10"/>
      <c r="N296" s="10"/>
      <c r="O296" s="51">
        <f>IF(P296="Yes",'MD Rates'!$B$1,R296)</f>
        <v>44287</v>
      </c>
      <c r="P296" s="5" t="str">
        <f t="shared" si="77"/>
        <v>Yes</v>
      </c>
      <c r="R296" s="6">
        <v>43922</v>
      </c>
      <c r="T296" s="100" t="s">
        <v>325</v>
      </c>
    </row>
    <row r="297" spans="1:20" x14ac:dyDescent="0.25">
      <c r="A297" s="107" t="s">
        <v>970</v>
      </c>
      <c r="B297" s="113" t="s">
        <v>1120</v>
      </c>
      <c r="C297" s="244" t="s">
        <v>967</v>
      </c>
      <c r="D297" s="107" t="s">
        <v>352</v>
      </c>
      <c r="E297" s="10"/>
      <c r="F297" s="24" t="s">
        <v>291</v>
      </c>
      <c r="G297" s="10"/>
      <c r="H297" s="10"/>
      <c r="I297" s="59">
        <v>182.82</v>
      </c>
      <c r="J297" s="10"/>
      <c r="K297" s="10"/>
      <c r="L297" s="280">
        <f t="shared" si="78"/>
        <v>188.3</v>
      </c>
      <c r="M297" s="10"/>
      <c r="N297" s="10"/>
      <c r="O297" s="51">
        <f>IF(P297="Yes",'MD Rates'!$B$1,R297)</f>
        <v>44287</v>
      </c>
      <c r="P297" s="5" t="str">
        <f t="shared" si="77"/>
        <v>Yes</v>
      </c>
      <c r="R297" s="6">
        <v>43922</v>
      </c>
      <c r="T297" s="100" t="s">
        <v>325</v>
      </c>
    </row>
    <row r="298" spans="1:20" x14ac:dyDescent="0.25">
      <c r="A298" s="107" t="s">
        <v>970</v>
      </c>
      <c r="B298" s="113" t="s">
        <v>1120</v>
      </c>
      <c r="C298" s="244" t="s">
        <v>967</v>
      </c>
      <c r="D298" s="107" t="s">
        <v>352</v>
      </c>
      <c r="E298" s="10"/>
      <c r="F298" s="24" t="s">
        <v>292</v>
      </c>
      <c r="G298" s="10"/>
      <c r="H298" s="10"/>
      <c r="I298" s="59">
        <v>182.82</v>
      </c>
      <c r="J298" s="10"/>
      <c r="K298" s="10"/>
      <c r="L298" s="280">
        <f t="shared" si="78"/>
        <v>188.3</v>
      </c>
      <c r="M298" s="10"/>
      <c r="N298" s="10"/>
      <c r="O298" s="51">
        <f>IF(P298="Yes",'MD Rates'!$B$1,R298)</f>
        <v>44287</v>
      </c>
      <c r="P298" s="5" t="str">
        <f t="shared" si="77"/>
        <v>Yes</v>
      </c>
      <c r="R298" s="6">
        <v>43922</v>
      </c>
      <c r="T298" s="100" t="s">
        <v>325</v>
      </c>
    </row>
    <row r="299" spans="1:20" x14ac:dyDescent="0.25">
      <c r="A299" s="107" t="s">
        <v>970</v>
      </c>
      <c r="B299" s="113" t="s">
        <v>1120</v>
      </c>
      <c r="C299" s="244" t="s">
        <v>967</v>
      </c>
      <c r="D299" s="107" t="s">
        <v>352</v>
      </c>
      <c r="E299" s="10"/>
      <c r="F299" s="24" t="s">
        <v>293</v>
      </c>
      <c r="G299" s="10"/>
      <c r="H299" s="10"/>
      <c r="I299" s="59">
        <v>274.24</v>
      </c>
      <c r="J299" s="10"/>
      <c r="K299" s="10"/>
      <c r="L299" s="280">
        <f t="shared" si="78"/>
        <v>282.47000000000003</v>
      </c>
      <c r="M299" s="10"/>
      <c r="N299" s="10"/>
      <c r="O299" s="51">
        <f>IF(P299="Yes",'MD Rates'!$B$1,R299)</f>
        <v>44287</v>
      </c>
      <c r="P299" s="5" t="str">
        <f t="shared" si="77"/>
        <v>Yes</v>
      </c>
      <c r="R299" s="6">
        <v>43922</v>
      </c>
      <c r="T299" s="100" t="s">
        <v>325</v>
      </c>
    </row>
    <row r="300" spans="1:20" x14ac:dyDescent="0.25">
      <c r="A300" s="107" t="s">
        <v>970</v>
      </c>
      <c r="B300" s="113" t="s">
        <v>1120</v>
      </c>
      <c r="C300" s="244" t="s">
        <v>967</v>
      </c>
      <c r="D300" s="107" t="s">
        <v>352</v>
      </c>
      <c r="E300" s="10"/>
      <c r="F300" s="24" t="s">
        <v>294</v>
      </c>
      <c r="G300" s="10"/>
      <c r="H300" s="10"/>
      <c r="I300" s="59">
        <v>91.41</v>
      </c>
      <c r="J300" s="10"/>
      <c r="K300" s="10"/>
      <c r="L300" s="280">
        <f t="shared" si="78"/>
        <v>94.15</v>
      </c>
      <c r="M300" s="10"/>
      <c r="N300" s="10"/>
      <c r="O300" s="51">
        <f>IF(P300="Yes",'MD Rates'!$B$1,R300)</f>
        <v>44287</v>
      </c>
      <c r="P300" s="5" t="str">
        <f t="shared" si="77"/>
        <v>Yes</v>
      </c>
      <c r="R300" s="6">
        <v>43922</v>
      </c>
      <c r="T300" s="100" t="s">
        <v>325</v>
      </c>
    </row>
    <row r="301" spans="1:20" x14ac:dyDescent="0.25">
      <c r="A301" s="107" t="s">
        <v>970</v>
      </c>
      <c r="B301" s="113" t="s">
        <v>1120</v>
      </c>
      <c r="C301" s="244" t="s">
        <v>967</v>
      </c>
      <c r="D301" s="107" t="s">
        <v>352</v>
      </c>
      <c r="E301" s="10"/>
      <c r="F301" s="24" t="s">
        <v>295</v>
      </c>
      <c r="G301" s="10"/>
      <c r="H301" s="10"/>
      <c r="I301" s="59">
        <v>114.28999999999999</v>
      </c>
      <c r="J301" s="10"/>
      <c r="K301" s="10"/>
      <c r="L301" s="280">
        <f t="shared" si="78"/>
        <v>117.72</v>
      </c>
      <c r="M301" s="10"/>
      <c r="N301" s="10"/>
      <c r="O301" s="51">
        <f>IF(P301="Yes",'MD Rates'!$B$1,R301)</f>
        <v>44287</v>
      </c>
      <c r="P301" s="5" t="str">
        <f t="shared" si="77"/>
        <v>Yes</v>
      </c>
      <c r="R301" s="6">
        <v>43922</v>
      </c>
      <c r="T301" s="100" t="s">
        <v>325</v>
      </c>
    </row>
    <row r="302" spans="1:20" x14ac:dyDescent="0.25">
      <c r="A302" s="107" t="s">
        <v>970</v>
      </c>
      <c r="B302" s="113" t="s">
        <v>1120</v>
      </c>
      <c r="C302" s="244" t="s">
        <v>967</v>
      </c>
      <c r="D302" s="107" t="s">
        <v>352</v>
      </c>
      <c r="E302" s="10"/>
      <c r="F302" s="24" t="s">
        <v>296</v>
      </c>
      <c r="G302" s="10"/>
      <c r="H302" s="10"/>
      <c r="I302" s="59">
        <v>137.16999999999999</v>
      </c>
      <c r="J302" s="10"/>
      <c r="K302" s="10"/>
      <c r="L302" s="280">
        <f t="shared" si="78"/>
        <v>141.29000000000002</v>
      </c>
      <c r="M302" s="10"/>
      <c r="N302" s="10"/>
      <c r="O302" s="51">
        <f>IF(P302="Yes",'MD Rates'!$B$1,R302)</f>
        <v>44287</v>
      </c>
      <c r="P302" s="5" t="str">
        <f t="shared" si="77"/>
        <v>Yes</v>
      </c>
      <c r="R302" s="6">
        <v>43922</v>
      </c>
      <c r="T302" s="100" t="s">
        <v>325</v>
      </c>
    </row>
    <row r="303" spans="1:20" x14ac:dyDescent="0.25">
      <c r="A303" s="107" t="s">
        <v>970</v>
      </c>
      <c r="B303" s="113" t="s">
        <v>1120</v>
      </c>
      <c r="C303" s="244" t="s">
        <v>967</v>
      </c>
      <c r="D303" s="107" t="s">
        <v>352</v>
      </c>
      <c r="E303" s="10"/>
      <c r="F303" s="24" t="s">
        <v>297</v>
      </c>
      <c r="G303" s="10"/>
      <c r="H303" s="10"/>
      <c r="I303" s="59">
        <v>160.05000000000001</v>
      </c>
      <c r="J303" s="10"/>
      <c r="K303" s="10"/>
      <c r="L303" s="280">
        <f t="shared" si="78"/>
        <v>164.86</v>
      </c>
      <c r="M303" s="10"/>
      <c r="N303" s="10"/>
      <c r="O303" s="51">
        <f>IF(P303="Yes",'MD Rates'!$B$1,R303)</f>
        <v>44287</v>
      </c>
      <c r="P303" s="5" t="str">
        <f t="shared" si="77"/>
        <v>Yes</v>
      </c>
      <c r="R303" s="6">
        <v>43922</v>
      </c>
      <c r="T303" s="100" t="s">
        <v>325</v>
      </c>
    </row>
    <row r="304" spans="1:20" x14ac:dyDescent="0.25">
      <c r="A304" s="107" t="s">
        <v>970</v>
      </c>
      <c r="B304" s="113" t="s">
        <v>1120</v>
      </c>
      <c r="C304" s="244" t="s">
        <v>967</v>
      </c>
      <c r="D304" s="107" t="s">
        <v>352</v>
      </c>
      <c r="E304" s="10"/>
      <c r="F304" s="24" t="s">
        <v>298</v>
      </c>
      <c r="G304" s="10"/>
      <c r="H304" s="10"/>
      <c r="I304" s="59">
        <v>119.1</v>
      </c>
      <c r="J304" s="10"/>
      <c r="K304" s="10"/>
      <c r="L304" s="280">
        <f t="shared" si="78"/>
        <v>122.67</v>
      </c>
      <c r="M304" s="10"/>
      <c r="N304" s="10"/>
      <c r="O304" s="51">
        <f>IF(P304="Yes",'MD Rates'!$B$1,R304)</f>
        <v>44287</v>
      </c>
      <c r="P304" s="5" t="str">
        <f t="shared" si="77"/>
        <v>Yes</v>
      </c>
      <c r="R304" s="6">
        <v>43922</v>
      </c>
      <c r="T304" s="100" t="s">
        <v>281</v>
      </c>
    </row>
    <row r="305" spans="1:20" x14ac:dyDescent="0.25">
      <c r="A305" s="107" t="s">
        <v>970</v>
      </c>
      <c r="B305" s="113" t="s">
        <v>1120</v>
      </c>
      <c r="C305" s="244" t="s">
        <v>967</v>
      </c>
      <c r="D305" s="107" t="s">
        <v>352</v>
      </c>
      <c r="E305" s="10"/>
      <c r="F305" s="24" t="s">
        <v>299</v>
      </c>
      <c r="G305" s="10"/>
      <c r="H305" s="10"/>
      <c r="I305" s="59">
        <v>137.11000000000001</v>
      </c>
      <c r="J305" s="10"/>
      <c r="K305" s="10"/>
      <c r="L305" s="280">
        <f t="shared" si="78"/>
        <v>141.22</v>
      </c>
      <c r="M305" s="10"/>
      <c r="N305" s="10"/>
      <c r="O305" s="51">
        <f>IF(P305="Yes",'MD Rates'!$B$1,R305)</f>
        <v>44287</v>
      </c>
      <c r="P305" s="5" t="str">
        <f t="shared" si="77"/>
        <v>Yes</v>
      </c>
      <c r="R305" s="6">
        <v>43922</v>
      </c>
      <c r="T305" s="100" t="s">
        <v>325</v>
      </c>
    </row>
    <row r="306" spans="1:20" x14ac:dyDescent="0.25">
      <c r="A306" s="107" t="s">
        <v>970</v>
      </c>
      <c r="B306" s="113" t="s">
        <v>1120</v>
      </c>
      <c r="C306" s="244" t="s">
        <v>967</v>
      </c>
      <c r="D306" s="107" t="s">
        <v>352</v>
      </c>
      <c r="E306" s="10"/>
      <c r="F306" s="24" t="s">
        <v>300</v>
      </c>
      <c r="G306" s="10"/>
      <c r="H306" s="10"/>
      <c r="I306" s="59">
        <v>182.81</v>
      </c>
      <c r="J306" s="10"/>
      <c r="K306" s="10"/>
      <c r="L306" s="280">
        <f t="shared" si="78"/>
        <v>188.29000000000002</v>
      </c>
      <c r="M306" s="10"/>
      <c r="N306" s="10"/>
      <c r="O306" s="51">
        <f>IF(P306="Yes",'MD Rates'!$B$1,R306)</f>
        <v>44287</v>
      </c>
      <c r="P306" s="5" t="str">
        <f t="shared" si="77"/>
        <v>Yes</v>
      </c>
      <c r="R306" s="6">
        <v>43922</v>
      </c>
      <c r="T306" s="100" t="s">
        <v>325</v>
      </c>
    </row>
    <row r="307" spans="1:20" x14ac:dyDescent="0.25">
      <c r="A307" s="107" t="s">
        <v>970</v>
      </c>
      <c r="B307" s="113" t="s">
        <v>1120</v>
      </c>
      <c r="C307" s="244" t="s">
        <v>967</v>
      </c>
      <c r="D307" s="107" t="s">
        <v>352</v>
      </c>
      <c r="E307" s="10"/>
      <c r="F307" s="24" t="s">
        <v>301</v>
      </c>
      <c r="G307" s="10"/>
      <c r="H307" s="10"/>
      <c r="I307" s="59">
        <v>159.99</v>
      </c>
      <c r="J307" s="10"/>
      <c r="K307" s="10"/>
      <c r="L307" s="280">
        <f t="shared" si="78"/>
        <v>164.79</v>
      </c>
      <c r="M307" s="10"/>
      <c r="N307" s="10"/>
      <c r="O307" s="51">
        <f>IF(P307="Yes",'MD Rates'!$B$1,R307)</f>
        <v>44287</v>
      </c>
      <c r="P307" s="5" t="str">
        <f t="shared" si="77"/>
        <v>Yes</v>
      </c>
      <c r="R307" s="6">
        <v>43922</v>
      </c>
      <c r="T307" s="100" t="s">
        <v>325</v>
      </c>
    </row>
    <row r="308" spans="1:20" x14ac:dyDescent="0.25">
      <c r="A308" s="107" t="s">
        <v>970</v>
      </c>
      <c r="B308" s="113" t="s">
        <v>1120</v>
      </c>
      <c r="C308" s="244" t="s">
        <v>967</v>
      </c>
      <c r="D308" s="107" t="s">
        <v>352</v>
      </c>
      <c r="E308" s="10"/>
      <c r="F308" s="24" t="s">
        <v>302</v>
      </c>
      <c r="G308" s="10"/>
      <c r="H308" s="10"/>
      <c r="I308" s="59">
        <v>182.87</v>
      </c>
      <c r="J308" s="10"/>
      <c r="K308" s="10"/>
      <c r="L308" s="280">
        <f t="shared" si="78"/>
        <v>188.36</v>
      </c>
      <c r="M308" s="10"/>
      <c r="N308" s="10"/>
      <c r="O308" s="51">
        <f>IF(P308="Yes",'MD Rates'!$B$1,R308)</f>
        <v>44287</v>
      </c>
      <c r="P308" s="5" t="str">
        <f t="shared" si="77"/>
        <v>Yes</v>
      </c>
      <c r="R308" s="6">
        <v>43922</v>
      </c>
      <c r="T308" s="100" t="s">
        <v>325</v>
      </c>
    </row>
    <row r="309" spans="1:20" x14ac:dyDescent="0.25">
      <c r="A309" s="107" t="s">
        <v>970</v>
      </c>
      <c r="B309" s="113" t="s">
        <v>1120</v>
      </c>
      <c r="C309" s="244" t="s">
        <v>967</v>
      </c>
      <c r="D309" s="107" t="s">
        <v>352</v>
      </c>
      <c r="E309" s="10"/>
      <c r="F309" s="24" t="s">
        <v>303</v>
      </c>
      <c r="G309" s="10"/>
      <c r="H309" s="10"/>
      <c r="I309" s="59">
        <v>205.75</v>
      </c>
      <c r="J309" s="10"/>
      <c r="K309" s="10"/>
      <c r="L309" s="280">
        <f t="shared" si="78"/>
        <v>211.93</v>
      </c>
      <c r="M309" s="10"/>
      <c r="N309" s="10"/>
      <c r="O309" s="51">
        <f>IF(P309="Yes",'MD Rates'!$B$1,R309)</f>
        <v>44287</v>
      </c>
      <c r="P309" s="5" t="str">
        <f t="shared" si="77"/>
        <v>Yes</v>
      </c>
      <c r="R309" s="6">
        <v>43922</v>
      </c>
      <c r="T309" s="100" t="s">
        <v>325</v>
      </c>
    </row>
    <row r="310" spans="1:20" x14ac:dyDescent="0.25">
      <c r="A310" s="107" t="s">
        <v>970</v>
      </c>
      <c r="B310" s="113" t="s">
        <v>1120</v>
      </c>
      <c r="C310" s="244" t="s">
        <v>967</v>
      </c>
      <c r="D310" s="107" t="s">
        <v>352</v>
      </c>
      <c r="E310" s="10"/>
      <c r="F310" s="24" t="s">
        <v>304</v>
      </c>
      <c r="G310" s="10"/>
      <c r="H310" s="10"/>
      <c r="I310" s="59">
        <v>182.82</v>
      </c>
      <c r="J310" s="10"/>
      <c r="K310" s="10"/>
      <c r="L310" s="280">
        <f t="shared" si="78"/>
        <v>188.3</v>
      </c>
      <c r="M310" s="10"/>
      <c r="N310" s="10"/>
      <c r="O310" s="51">
        <f>IF(P310="Yes",'MD Rates'!$B$1,R310)</f>
        <v>44287</v>
      </c>
      <c r="P310" s="5" t="str">
        <f t="shared" si="77"/>
        <v>Yes</v>
      </c>
      <c r="R310" s="6">
        <v>43922</v>
      </c>
      <c r="T310" s="100" t="s">
        <v>325</v>
      </c>
    </row>
    <row r="311" spans="1:20" x14ac:dyDescent="0.25">
      <c r="A311" s="107" t="s">
        <v>970</v>
      </c>
      <c r="B311" s="113" t="s">
        <v>1120</v>
      </c>
      <c r="C311" s="244" t="s">
        <v>967</v>
      </c>
      <c r="D311" s="107" t="s">
        <v>352</v>
      </c>
      <c r="E311" s="10"/>
      <c r="F311" s="24" t="s">
        <v>305</v>
      </c>
      <c r="G311" s="10"/>
      <c r="H311" s="10"/>
      <c r="I311" s="59">
        <v>205.7</v>
      </c>
      <c r="J311" s="10"/>
      <c r="K311" s="10"/>
      <c r="L311" s="280">
        <f t="shared" si="78"/>
        <v>211.87</v>
      </c>
      <c r="M311" s="10"/>
      <c r="N311" s="10"/>
      <c r="O311" s="51">
        <f>IF(P311="Yes",'MD Rates'!$B$1,R311)</f>
        <v>44287</v>
      </c>
      <c r="P311" s="5" t="str">
        <f t="shared" si="77"/>
        <v>Yes</v>
      </c>
      <c r="R311" s="6">
        <v>43922</v>
      </c>
      <c r="T311" s="100" t="s">
        <v>325</v>
      </c>
    </row>
    <row r="312" spans="1:20" x14ac:dyDescent="0.25">
      <c r="A312" s="107" t="s">
        <v>970</v>
      </c>
      <c r="B312" s="113" t="s">
        <v>1120</v>
      </c>
      <c r="C312" s="244" t="s">
        <v>967</v>
      </c>
      <c r="D312" s="107" t="s">
        <v>352</v>
      </c>
      <c r="E312" s="10"/>
      <c r="F312" s="24" t="s">
        <v>306</v>
      </c>
      <c r="G312" s="10"/>
      <c r="H312" s="10"/>
      <c r="I312" s="59">
        <v>228.57999999999998</v>
      </c>
      <c r="J312" s="10"/>
      <c r="K312" s="10"/>
      <c r="L312" s="280">
        <f t="shared" si="78"/>
        <v>235.44</v>
      </c>
      <c r="M312" s="10"/>
      <c r="N312" s="10"/>
      <c r="O312" s="51">
        <f>IF(P312="Yes",'MD Rates'!$B$1,R312)</f>
        <v>44287</v>
      </c>
      <c r="P312" s="5" t="str">
        <f t="shared" ref="P312:P375" si="79">IF(I312&lt;&gt;L312,"Yes","No")</f>
        <v>Yes</v>
      </c>
      <c r="R312" s="6">
        <v>43922</v>
      </c>
      <c r="T312" s="100" t="s">
        <v>325</v>
      </c>
    </row>
    <row r="313" spans="1:20" x14ac:dyDescent="0.25">
      <c r="A313" s="107" t="s">
        <v>970</v>
      </c>
      <c r="B313" s="113" t="s">
        <v>1120</v>
      </c>
      <c r="C313" s="244" t="s">
        <v>967</v>
      </c>
      <c r="D313" s="107" t="s">
        <v>352</v>
      </c>
      <c r="E313" s="10"/>
      <c r="F313" s="24" t="s">
        <v>307</v>
      </c>
      <c r="G313" s="10"/>
      <c r="H313" s="10"/>
      <c r="I313" s="59">
        <v>251.45999999999998</v>
      </c>
      <c r="J313" s="10"/>
      <c r="K313" s="10"/>
      <c r="L313" s="280">
        <f t="shared" si="78"/>
        <v>259.01</v>
      </c>
      <c r="M313" s="10"/>
      <c r="N313" s="10"/>
      <c r="O313" s="51">
        <f>IF(P313="Yes",'MD Rates'!$B$1,R313)</f>
        <v>44287</v>
      </c>
      <c r="P313" s="5" t="str">
        <f t="shared" si="79"/>
        <v>Yes</v>
      </c>
      <c r="R313" s="6">
        <v>43922</v>
      </c>
      <c r="T313" s="100" t="s">
        <v>325</v>
      </c>
    </row>
    <row r="314" spans="1:20" x14ac:dyDescent="0.25">
      <c r="A314" s="107" t="s">
        <v>970</v>
      </c>
      <c r="B314" s="113" t="s">
        <v>1120</v>
      </c>
      <c r="C314" s="244" t="s">
        <v>967</v>
      </c>
      <c r="D314" s="107" t="s">
        <v>352</v>
      </c>
      <c r="E314" s="10"/>
      <c r="F314" s="24" t="s">
        <v>308</v>
      </c>
      <c r="G314" s="10"/>
      <c r="H314" s="10"/>
      <c r="I314" s="59">
        <v>45.7</v>
      </c>
      <c r="J314" s="10"/>
      <c r="K314" s="10"/>
      <c r="L314" s="280">
        <f t="shared" si="78"/>
        <v>47.07</v>
      </c>
      <c r="M314" s="10"/>
      <c r="N314" s="10"/>
      <c r="O314" s="51">
        <f>IF(P314="Yes",'MD Rates'!$B$1,R314)</f>
        <v>44287</v>
      </c>
      <c r="P314" s="5" t="str">
        <f t="shared" si="79"/>
        <v>Yes</v>
      </c>
      <c r="R314" s="6">
        <v>43922</v>
      </c>
      <c r="T314" s="100" t="s">
        <v>325</v>
      </c>
    </row>
    <row r="315" spans="1:20" ht="14.5" x14ac:dyDescent="0.35">
      <c r="A315" s="107" t="s">
        <v>970</v>
      </c>
      <c r="B315" s="113" t="s">
        <v>1120</v>
      </c>
      <c r="C315" s="244" t="s">
        <v>967</v>
      </c>
      <c r="D315" s="107" t="s">
        <v>373</v>
      </c>
      <c r="E315" s="10"/>
      <c r="F315" s="24" t="s">
        <v>285</v>
      </c>
      <c r="G315" s="10"/>
      <c r="H315" s="10"/>
      <c r="I315" s="628">
        <v>91.41</v>
      </c>
      <c r="J315" s="10"/>
      <c r="K315" s="10"/>
      <c r="L315" s="280">
        <f t="shared" si="78"/>
        <v>94.15</v>
      </c>
      <c r="M315" s="10"/>
      <c r="N315" s="10"/>
      <c r="O315" s="51">
        <f>IF(P315="Yes",'MD Rates'!$B$1,R315)</f>
        <v>44287</v>
      </c>
      <c r="P315" s="5" t="str">
        <f t="shared" si="79"/>
        <v>Yes</v>
      </c>
      <c r="R315" s="6">
        <v>43922</v>
      </c>
      <c r="T315" s="100" t="s">
        <v>325</v>
      </c>
    </row>
    <row r="316" spans="1:20" ht="14.5" x14ac:dyDescent="0.35">
      <c r="A316" s="107" t="s">
        <v>970</v>
      </c>
      <c r="B316" s="113" t="s">
        <v>1120</v>
      </c>
      <c r="C316" s="244" t="s">
        <v>967</v>
      </c>
      <c r="D316" s="107" t="s">
        <v>373</v>
      </c>
      <c r="E316" s="10"/>
      <c r="F316" s="24" t="s">
        <v>286</v>
      </c>
      <c r="G316" s="10"/>
      <c r="H316" s="10"/>
      <c r="I316" s="628">
        <v>137.11000000000001</v>
      </c>
      <c r="J316" s="10"/>
      <c r="K316" s="10"/>
      <c r="L316" s="280">
        <f t="shared" si="78"/>
        <v>141.22</v>
      </c>
      <c r="M316" s="10"/>
      <c r="N316" s="10"/>
      <c r="O316" s="51">
        <f>IF(P316="Yes",'MD Rates'!$B$1,R316)</f>
        <v>44287</v>
      </c>
      <c r="P316" s="5" t="str">
        <f t="shared" si="79"/>
        <v>Yes</v>
      </c>
      <c r="R316" s="6">
        <v>43922</v>
      </c>
      <c r="T316" s="100" t="s">
        <v>325</v>
      </c>
    </row>
    <row r="317" spans="1:20" ht="14.5" x14ac:dyDescent="0.35">
      <c r="A317" s="107" t="s">
        <v>970</v>
      </c>
      <c r="B317" s="113" t="s">
        <v>1120</v>
      </c>
      <c r="C317" s="244" t="s">
        <v>967</v>
      </c>
      <c r="D317" s="107" t="s">
        <v>373</v>
      </c>
      <c r="E317" s="10"/>
      <c r="F317" s="24" t="s">
        <v>287</v>
      </c>
      <c r="G317" s="10"/>
      <c r="H317" s="10"/>
      <c r="I317" s="628">
        <v>182.81</v>
      </c>
      <c r="J317" s="10"/>
      <c r="K317" s="10"/>
      <c r="L317" s="280">
        <f t="shared" si="78"/>
        <v>188.29000000000002</v>
      </c>
      <c r="M317" s="10"/>
      <c r="N317" s="10"/>
      <c r="O317" s="51">
        <f>IF(P317="Yes",'MD Rates'!$B$1,R317)</f>
        <v>44287</v>
      </c>
      <c r="P317" s="5" t="str">
        <f t="shared" si="79"/>
        <v>Yes</v>
      </c>
      <c r="R317" s="6">
        <v>43922</v>
      </c>
      <c r="T317" s="100" t="s">
        <v>325</v>
      </c>
    </row>
    <row r="318" spans="1:20" x14ac:dyDescent="0.25">
      <c r="A318" s="107" t="s">
        <v>970</v>
      </c>
      <c r="B318" s="113" t="s">
        <v>1120</v>
      </c>
      <c r="C318" s="244" t="s">
        <v>967</v>
      </c>
      <c r="D318" s="107" t="s">
        <v>373</v>
      </c>
      <c r="E318" s="10"/>
      <c r="F318" s="24" t="s">
        <v>288</v>
      </c>
      <c r="G318" s="10"/>
      <c r="H318" s="10"/>
      <c r="I318" s="59">
        <v>228.51000000000002</v>
      </c>
      <c r="J318" s="10"/>
      <c r="K318" s="10"/>
      <c r="L318" s="280">
        <f t="shared" si="78"/>
        <v>235.36</v>
      </c>
      <c r="M318" s="10"/>
      <c r="N318" s="10"/>
      <c r="O318" s="51">
        <f>IF(P318="Yes",'MD Rates'!$B$1,R318)</f>
        <v>44287</v>
      </c>
      <c r="P318" s="5" t="str">
        <f t="shared" si="79"/>
        <v>Yes</v>
      </c>
      <c r="R318" s="6">
        <v>43922</v>
      </c>
      <c r="T318" s="100" t="s">
        <v>325</v>
      </c>
    </row>
    <row r="319" spans="1:20" x14ac:dyDescent="0.25">
      <c r="A319" s="107" t="s">
        <v>970</v>
      </c>
      <c r="B319" s="113" t="s">
        <v>1120</v>
      </c>
      <c r="C319" s="244" t="s">
        <v>967</v>
      </c>
      <c r="D319" s="107" t="s">
        <v>373</v>
      </c>
      <c r="E319" s="10"/>
      <c r="F319" s="24" t="s">
        <v>289</v>
      </c>
      <c r="G319" s="10"/>
      <c r="H319" s="10"/>
      <c r="I319" s="59">
        <v>139.4</v>
      </c>
      <c r="J319" s="10"/>
      <c r="K319" s="10"/>
      <c r="L319" s="280">
        <f t="shared" si="78"/>
        <v>143.58000000000001</v>
      </c>
      <c r="M319" s="10"/>
      <c r="N319" s="10"/>
      <c r="O319" s="51">
        <f>IF(P319="Yes",'MD Rates'!$B$1,R319)</f>
        <v>44287</v>
      </c>
      <c r="P319" s="5" t="str">
        <f t="shared" si="79"/>
        <v>Yes</v>
      </c>
      <c r="R319" s="6">
        <v>43922</v>
      </c>
      <c r="T319" s="100" t="s">
        <v>325</v>
      </c>
    </row>
    <row r="320" spans="1:20" x14ac:dyDescent="0.25">
      <c r="A320" s="107" t="s">
        <v>970</v>
      </c>
      <c r="B320" s="113" t="s">
        <v>1120</v>
      </c>
      <c r="C320" s="244" t="s">
        <v>967</v>
      </c>
      <c r="D320" s="107" t="s">
        <v>373</v>
      </c>
      <c r="E320" s="10"/>
      <c r="F320" s="24" t="s">
        <v>290</v>
      </c>
      <c r="G320" s="10"/>
      <c r="H320" s="10"/>
      <c r="I320" s="59">
        <v>137.11000000000001</v>
      </c>
      <c r="J320" s="10"/>
      <c r="K320" s="10"/>
      <c r="L320" s="280">
        <f t="shared" si="78"/>
        <v>141.22</v>
      </c>
      <c r="M320" s="10"/>
      <c r="N320" s="10"/>
      <c r="O320" s="51">
        <f>IF(P320="Yes",'MD Rates'!$B$1,R320)</f>
        <v>44287</v>
      </c>
      <c r="P320" s="5" t="str">
        <f t="shared" si="79"/>
        <v>Yes</v>
      </c>
      <c r="R320" s="6">
        <v>43922</v>
      </c>
      <c r="T320" s="100" t="s">
        <v>325</v>
      </c>
    </row>
    <row r="321" spans="1:20" x14ac:dyDescent="0.25">
      <c r="A321" s="107" t="s">
        <v>970</v>
      </c>
      <c r="B321" s="113" t="s">
        <v>1120</v>
      </c>
      <c r="C321" s="244" t="s">
        <v>967</v>
      </c>
      <c r="D321" s="107" t="s">
        <v>373</v>
      </c>
      <c r="E321" s="10"/>
      <c r="F321" s="24" t="s">
        <v>291</v>
      </c>
      <c r="G321" s="10"/>
      <c r="H321" s="10"/>
      <c r="I321" s="59">
        <v>182.82</v>
      </c>
      <c r="J321" s="10"/>
      <c r="K321" s="10"/>
      <c r="L321" s="280">
        <f t="shared" si="78"/>
        <v>188.3</v>
      </c>
      <c r="M321" s="10"/>
      <c r="N321" s="10"/>
      <c r="O321" s="51">
        <f>IF(P321="Yes",'MD Rates'!$B$1,R321)</f>
        <v>44287</v>
      </c>
      <c r="P321" s="5" t="str">
        <f t="shared" si="79"/>
        <v>Yes</v>
      </c>
      <c r="R321" s="6">
        <v>43922</v>
      </c>
    </row>
    <row r="322" spans="1:20" x14ac:dyDescent="0.25">
      <c r="A322" s="107" t="s">
        <v>970</v>
      </c>
      <c r="B322" s="113" t="s">
        <v>1120</v>
      </c>
      <c r="C322" s="244" t="s">
        <v>967</v>
      </c>
      <c r="D322" s="107" t="s">
        <v>373</v>
      </c>
      <c r="E322" s="10"/>
      <c r="F322" s="24" t="s">
        <v>292</v>
      </c>
      <c r="G322" s="10"/>
      <c r="H322" s="10"/>
      <c r="I322" s="59">
        <v>182.82</v>
      </c>
      <c r="J322" s="10"/>
      <c r="K322" s="10"/>
      <c r="L322" s="280">
        <f t="shared" si="78"/>
        <v>188.3</v>
      </c>
      <c r="M322" s="10"/>
      <c r="N322" s="10"/>
      <c r="O322" s="51">
        <f>IF(P322="Yes",'MD Rates'!$B$1,R322)</f>
        <v>44287</v>
      </c>
      <c r="P322" s="5" t="str">
        <f t="shared" si="79"/>
        <v>Yes</v>
      </c>
      <c r="R322" s="6">
        <v>43922</v>
      </c>
      <c r="T322" s="100" t="s">
        <v>325</v>
      </c>
    </row>
    <row r="323" spans="1:20" x14ac:dyDescent="0.25">
      <c r="A323" s="107" t="s">
        <v>970</v>
      </c>
      <c r="B323" s="113" t="s">
        <v>1120</v>
      </c>
      <c r="C323" s="244" t="s">
        <v>967</v>
      </c>
      <c r="D323" s="107" t="s">
        <v>373</v>
      </c>
      <c r="E323" s="10"/>
      <c r="F323" s="24" t="s">
        <v>293</v>
      </c>
      <c r="G323" s="10"/>
      <c r="H323" s="10"/>
      <c r="I323" s="59">
        <v>274.24</v>
      </c>
      <c r="J323" s="10"/>
      <c r="K323" s="10"/>
      <c r="L323" s="280">
        <f t="shared" si="78"/>
        <v>282.47000000000003</v>
      </c>
      <c r="M323" s="10"/>
      <c r="N323" s="10"/>
      <c r="O323" s="51">
        <f>IF(P323="Yes",'MD Rates'!$B$1,R323)</f>
        <v>44287</v>
      </c>
      <c r="P323" s="5" t="str">
        <f t="shared" si="79"/>
        <v>Yes</v>
      </c>
      <c r="R323" s="6">
        <v>43922</v>
      </c>
      <c r="T323" s="100" t="s">
        <v>325</v>
      </c>
    </row>
    <row r="324" spans="1:20" x14ac:dyDescent="0.25">
      <c r="A324" s="107" t="s">
        <v>970</v>
      </c>
      <c r="B324" s="113" t="s">
        <v>1120</v>
      </c>
      <c r="C324" s="244" t="s">
        <v>967</v>
      </c>
      <c r="D324" s="107" t="s">
        <v>373</v>
      </c>
      <c r="E324" s="10"/>
      <c r="F324" s="24" t="s">
        <v>294</v>
      </c>
      <c r="G324" s="10"/>
      <c r="H324" s="10"/>
      <c r="I324" s="59">
        <v>91.41</v>
      </c>
      <c r="J324" s="10"/>
      <c r="K324" s="10"/>
      <c r="L324" s="280">
        <f t="shared" si="78"/>
        <v>94.15</v>
      </c>
      <c r="M324" s="10"/>
      <c r="N324" s="10"/>
      <c r="O324" s="51">
        <f>IF(P324="Yes",'MD Rates'!$B$1,R324)</f>
        <v>44287</v>
      </c>
      <c r="P324" s="5" t="str">
        <f t="shared" si="79"/>
        <v>Yes</v>
      </c>
      <c r="R324" s="6">
        <v>43922</v>
      </c>
      <c r="T324" s="100" t="s">
        <v>325</v>
      </c>
    </row>
    <row r="325" spans="1:20" x14ac:dyDescent="0.25">
      <c r="A325" s="107" t="s">
        <v>970</v>
      </c>
      <c r="B325" s="113" t="s">
        <v>1120</v>
      </c>
      <c r="C325" s="244" t="s">
        <v>967</v>
      </c>
      <c r="D325" s="107" t="s">
        <v>373</v>
      </c>
      <c r="E325" s="10"/>
      <c r="F325" s="24" t="s">
        <v>295</v>
      </c>
      <c r="G325" s="10"/>
      <c r="H325" s="10"/>
      <c r="I325" s="59">
        <v>114.28999999999999</v>
      </c>
      <c r="J325" s="10"/>
      <c r="K325" s="10"/>
      <c r="L325" s="280">
        <f t="shared" si="78"/>
        <v>117.72</v>
      </c>
      <c r="M325" s="10"/>
      <c r="N325" s="10"/>
      <c r="O325" s="51">
        <f>IF(P325="Yes",'MD Rates'!$B$1,R325)</f>
        <v>44287</v>
      </c>
      <c r="P325" s="5" t="str">
        <f t="shared" si="79"/>
        <v>Yes</v>
      </c>
      <c r="R325" s="6">
        <v>43922</v>
      </c>
      <c r="T325" s="100" t="s">
        <v>325</v>
      </c>
    </row>
    <row r="326" spans="1:20" x14ac:dyDescent="0.25">
      <c r="A326" s="107" t="s">
        <v>970</v>
      </c>
      <c r="B326" s="113" t="s">
        <v>1120</v>
      </c>
      <c r="C326" s="244" t="s">
        <v>967</v>
      </c>
      <c r="D326" s="107" t="s">
        <v>373</v>
      </c>
      <c r="E326" s="10"/>
      <c r="F326" s="24" t="s">
        <v>296</v>
      </c>
      <c r="G326" s="10"/>
      <c r="H326" s="10"/>
      <c r="I326" s="59">
        <v>137.16999999999999</v>
      </c>
      <c r="J326" s="10"/>
      <c r="K326" s="10"/>
      <c r="L326" s="280">
        <f t="shared" si="78"/>
        <v>141.29000000000002</v>
      </c>
      <c r="M326" s="10"/>
      <c r="N326" s="10"/>
      <c r="O326" s="51">
        <f>IF(P326="Yes",'MD Rates'!$B$1,R326)</f>
        <v>44287</v>
      </c>
      <c r="P326" s="5" t="str">
        <f t="shared" si="79"/>
        <v>Yes</v>
      </c>
      <c r="R326" s="6">
        <v>43922</v>
      </c>
      <c r="T326" s="100" t="s">
        <v>325</v>
      </c>
    </row>
    <row r="327" spans="1:20" x14ac:dyDescent="0.25">
      <c r="A327" s="107" t="s">
        <v>970</v>
      </c>
      <c r="B327" s="113" t="s">
        <v>1120</v>
      </c>
      <c r="C327" s="244" t="s">
        <v>967</v>
      </c>
      <c r="D327" s="107" t="s">
        <v>373</v>
      </c>
      <c r="E327" s="10"/>
      <c r="F327" s="24" t="s">
        <v>297</v>
      </c>
      <c r="G327" s="10"/>
      <c r="H327" s="10"/>
      <c r="I327" s="59">
        <v>160.05000000000001</v>
      </c>
      <c r="J327" s="10"/>
      <c r="K327" s="10"/>
      <c r="L327" s="280">
        <f t="shared" si="78"/>
        <v>164.86</v>
      </c>
      <c r="M327" s="10"/>
      <c r="N327" s="10"/>
      <c r="O327" s="51">
        <f>IF(P327="Yes",'MD Rates'!$B$1,R327)</f>
        <v>44287</v>
      </c>
      <c r="P327" s="5" t="str">
        <f t="shared" si="79"/>
        <v>Yes</v>
      </c>
      <c r="R327" s="6">
        <v>43922</v>
      </c>
      <c r="T327" s="100" t="s">
        <v>325</v>
      </c>
    </row>
    <row r="328" spans="1:20" x14ac:dyDescent="0.25">
      <c r="A328" s="107" t="s">
        <v>970</v>
      </c>
      <c r="B328" s="113" t="s">
        <v>1120</v>
      </c>
      <c r="C328" s="244" t="s">
        <v>967</v>
      </c>
      <c r="D328" s="107" t="s">
        <v>373</v>
      </c>
      <c r="E328" s="10"/>
      <c r="F328" s="24" t="s">
        <v>298</v>
      </c>
      <c r="G328" s="10"/>
      <c r="H328" s="10"/>
      <c r="I328" s="59">
        <v>119.1</v>
      </c>
      <c r="J328" s="10"/>
      <c r="K328" s="10"/>
      <c r="L328" s="280">
        <f t="shared" si="78"/>
        <v>122.67</v>
      </c>
      <c r="M328" s="10"/>
      <c r="N328" s="10"/>
      <c r="O328" s="51">
        <f>IF(P328="Yes",'MD Rates'!$B$1,R328)</f>
        <v>44287</v>
      </c>
      <c r="P328" s="5" t="str">
        <f t="shared" si="79"/>
        <v>Yes</v>
      </c>
      <c r="R328" s="6">
        <v>43922</v>
      </c>
      <c r="T328" s="100" t="s">
        <v>325</v>
      </c>
    </row>
    <row r="329" spans="1:20" x14ac:dyDescent="0.25">
      <c r="A329" s="107" t="s">
        <v>970</v>
      </c>
      <c r="B329" s="113" t="s">
        <v>1120</v>
      </c>
      <c r="C329" s="244" t="s">
        <v>967</v>
      </c>
      <c r="D329" s="107" t="s">
        <v>373</v>
      </c>
      <c r="E329" s="10"/>
      <c r="F329" s="24" t="s">
        <v>299</v>
      </c>
      <c r="G329" s="10"/>
      <c r="H329" s="10"/>
      <c r="I329" s="59">
        <v>137.11000000000001</v>
      </c>
      <c r="J329" s="10"/>
      <c r="K329" s="10"/>
      <c r="L329" s="280">
        <f t="shared" si="78"/>
        <v>141.22</v>
      </c>
      <c r="M329" s="10"/>
      <c r="N329" s="10"/>
      <c r="O329" s="51">
        <f>IF(P329="Yes",'MD Rates'!$B$1,R329)</f>
        <v>44287</v>
      </c>
      <c r="P329" s="5" t="str">
        <f t="shared" si="79"/>
        <v>Yes</v>
      </c>
      <c r="R329" s="6">
        <v>43922</v>
      </c>
      <c r="T329" s="100" t="s">
        <v>325</v>
      </c>
    </row>
    <row r="330" spans="1:20" x14ac:dyDescent="0.25">
      <c r="A330" s="107" t="s">
        <v>970</v>
      </c>
      <c r="B330" s="113" t="s">
        <v>1120</v>
      </c>
      <c r="C330" s="244" t="s">
        <v>967</v>
      </c>
      <c r="D330" s="107" t="s">
        <v>373</v>
      </c>
      <c r="E330" s="10"/>
      <c r="F330" s="24" t="s">
        <v>300</v>
      </c>
      <c r="G330" s="10"/>
      <c r="H330" s="10"/>
      <c r="I330" s="59">
        <v>182.81</v>
      </c>
      <c r="J330" s="10"/>
      <c r="K330" s="10"/>
      <c r="L330" s="280">
        <f t="shared" si="78"/>
        <v>188.29000000000002</v>
      </c>
      <c r="M330" s="10"/>
      <c r="N330" s="10"/>
      <c r="O330" s="51">
        <f>IF(P330="Yes",'MD Rates'!$B$1,R330)</f>
        <v>44287</v>
      </c>
      <c r="P330" s="5" t="str">
        <f t="shared" si="79"/>
        <v>Yes</v>
      </c>
      <c r="R330" s="6">
        <v>43922</v>
      </c>
      <c r="T330" s="100" t="s">
        <v>325</v>
      </c>
    </row>
    <row r="331" spans="1:20" x14ac:dyDescent="0.25">
      <c r="A331" s="107" t="s">
        <v>970</v>
      </c>
      <c r="B331" s="113" t="s">
        <v>1120</v>
      </c>
      <c r="C331" s="244" t="s">
        <v>967</v>
      </c>
      <c r="D331" s="107" t="s">
        <v>373</v>
      </c>
      <c r="E331" s="10"/>
      <c r="F331" s="24" t="s">
        <v>301</v>
      </c>
      <c r="G331" s="10"/>
      <c r="H331" s="10"/>
      <c r="I331" s="59">
        <v>159.99</v>
      </c>
      <c r="J331" s="10"/>
      <c r="K331" s="10"/>
      <c r="L331" s="280">
        <f t="shared" si="78"/>
        <v>164.79</v>
      </c>
      <c r="M331" s="10"/>
      <c r="N331" s="10"/>
      <c r="O331" s="51">
        <f>IF(P331="Yes",'MD Rates'!$B$1,R331)</f>
        <v>44287</v>
      </c>
      <c r="P331" s="5" t="str">
        <f t="shared" si="79"/>
        <v>Yes</v>
      </c>
      <c r="R331" s="6">
        <v>43922</v>
      </c>
      <c r="T331" s="100" t="s">
        <v>325</v>
      </c>
    </row>
    <row r="332" spans="1:20" x14ac:dyDescent="0.25">
      <c r="A332" s="107" t="s">
        <v>970</v>
      </c>
      <c r="B332" s="113" t="s">
        <v>1120</v>
      </c>
      <c r="C332" s="244" t="s">
        <v>967</v>
      </c>
      <c r="D332" s="107" t="s">
        <v>373</v>
      </c>
      <c r="E332" s="10"/>
      <c r="F332" s="24" t="s">
        <v>302</v>
      </c>
      <c r="G332" s="10"/>
      <c r="H332" s="10"/>
      <c r="I332" s="59">
        <v>182.87</v>
      </c>
      <c r="J332" s="10"/>
      <c r="K332" s="10"/>
      <c r="L332" s="280">
        <f t="shared" si="78"/>
        <v>188.36</v>
      </c>
      <c r="M332" s="10"/>
      <c r="N332" s="10"/>
      <c r="O332" s="51">
        <f>IF(P332="Yes",'MD Rates'!$B$1,R332)</f>
        <v>44287</v>
      </c>
      <c r="P332" s="5" t="str">
        <f t="shared" si="79"/>
        <v>Yes</v>
      </c>
      <c r="R332" s="6">
        <v>43922</v>
      </c>
      <c r="T332" s="100" t="s">
        <v>325</v>
      </c>
    </row>
    <row r="333" spans="1:20" x14ac:dyDescent="0.25">
      <c r="A333" s="107" t="s">
        <v>970</v>
      </c>
      <c r="B333" s="113" t="s">
        <v>1120</v>
      </c>
      <c r="C333" s="244" t="s">
        <v>967</v>
      </c>
      <c r="D333" s="107" t="s">
        <v>373</v>
      </c>
      <c r="E333" s="10"/>
      <c r="F333" s="24" t="s">
        <v>303</v>
      </c>
      <c r="G333" s="10"/>
      <c r="H333" s="10"/>
      <c r="I333" s="59">
        <v>205.75</v>
      </c>
      <c r="J333" s="10"/>
      <c r="K333" s="10"/>
      <c r="L333" s="280">
        <f t="shared" si="78"/>
        <v>211.93</v>
      </c>
      <c r="M333" s="10"/>
      <c r="N333" s="10"/>
      <c r="O333" s="51">
        <f>IF(P333="Yes",'MD Rates'!$B$1,R333)</f>
        <v>44287</v>
      </c>
      <c r="P333" s="5" t="str">
        <f t="shared" si="79"/>
        <v>Yes</v>
      </c>
      <c r="R333" s="6">
        <v>43922</v>
      </c>
      <c r="T333" s="100" t="s">
        <v>325</v>
      </c>
    </row>
    <row r="334" spans="1:20" x14ac:dyDescent="0.25">
      <c r="A334" s="107" t="s">
        <v>970</v>
      </c>
      <c r="B334" s="113" t="s">
        <v>1120</v>
      </c>
      <c r="C334" s="244" t="s">
        <v>967</v>
      </c>
      <c r="D334" s="107" t="s">
        <v>373</v>
      </c>
      <c r="E334" s="10"/>
      <c r="F334" s="24" t="s">
        <v>304</v>
      </c>
      <c r="G334" s="10"/>
      <c r="H334" s="10"/>
      <c r="I334" s="59">
        <v>182.82</v>
      </c>
      <c r="J334" s="10"/>
      <c r="K334" s="10"/>
      <c r="L334" s="280">
        <f t="shared" si="78"/>
        <v>188.3</v>
      </c>
      <c r="M334" s="10"/>
      <c r="N334" s="10"/>
      <c r="O334" s="51">
        <f>IF(P334="Yes",'MD Rates'!$B$1,R334)</f>
        <v>44287</v>
      </c>
      <c r="P334" s="5" t="str">
        <f t="shared" si="79"/>
        <v>Yes</v>
      </c>
      <c r="R334" s="6">
        <v>43922</v>
      </c>
      <c r="T334" s="100" t="s">
        <v>325</v>
      </c>
    </row>
    <row r="335" spans="1:20" x14ac:dyDescent="0.25">
      <c r="A335" s="107" t="s">
        <v>970</v>
      </c>
      <c r="B335" s="113" t="s">
        <v>1120</v>
      </c>
      <c r="C335" s="244" t="s">
        <v>967</v>
      </c>
      <c r="D335" s="107" t="s">
        <v>373</v>
      </c>
      <c r="E335" s="10"/>
      <c r="F335" s="24" t="s">
        <v>305</v>
      </c>
      <c r="G335" s="10"/>
      <c r="H335" s="10"/>
      <c r="I335" s="59">
        <v>205.7</v>
      </c>
      <c r="J335" s="10"/>
      <c r="K335" s="10"/>
      <c r="L335" s="280">
        <f t="shared" si="78"/>
        <v>211.87</v>
      </c>
      <c r="M335" s="10"/>
      <c r="N335" s="10"/>
      <c r="O335" s="51">
        <f>IF(P335="Yes",'MD Rates'!$B$1,R335)</f>
        <v>44287</v>
      </c>
      <c r="P335" s="5" t="str">
        <f t="shared" si="79"/>
        <v>Yes</v>
      </c>
      <c r="R335" s="6">
        <v>43922</v>
      </c>
      <c r="T335" s="100" t="s">
        <v>325</v>
      </c>
    </row>
    <row r="336" spans="1:20" x14ac:dyDescent="0.25">
      <c r="A336" s="107" t="s">
        <v>970</v>
      </c>
      <c r="B336" s="113" t="s">
        <v>1120</v>
      </c>
      <c r="C336" s="244" t="s">
        <v>967</v>
      </c>
      <c r="D336" s="107" t="s">
        <v>373</v>
      </c>
      <c r="E336" s="10"/>
      <c r="F336" s="24" t="s">
        <v>306</v>
      </c>
      <c r="G336" s="10"/>
      <c r="H336" s="10"/>
      <c r="I336" s="59">
        <v>228.57999999999998</v>
      </c>
      <c r="J336" s="10"/>
      <c r="K336" s="10"/>
      <c r="L336" s="280">
        <f t="shared" si="78"/>
        <v>235.44</v>
      </c>
      <c r="M336" s="10"/>
      <c r="N336" s="10"/>
      <c r="O336" s="51">
        <f>IF(P336="Yes",'MD Rates'!$B$1,R336)</f>
        <v>44287</v>
      </c>
      <c r="P336" s="5" t="str">
        <f t="shared" si="79"/>
        <v>Yes</v>
      </c>
      <c r="R336" s="6">
        <v>43922</v>
      </c>
      <c r="T336" s="100" t="s">
        <v>325</v>
      </c>
    </row>
    <row r="337" spans="1:20" x14ac:dyDescent="0.25">
      <c r="A337" s="107" t="s">
        <v>970</v>
      </c>
      <c r="B337" s="113" t="s">
        <v>1120</v>
      </c>
      <c r="C337" s="244" t="s">
        <v>967</v>
      </c>
      <c r="D337" s="107" t="s">
        <v>373</v>
      </c>
      <c r="E337" s="10"/>
      <c r="F337" s="24" t="s">
        <v>307</v>
      </c>
      <c r="G337" s="10"/>
      <c r="H337" s="10"/>
      <c r="I337" s="59">
        <v>251.45999999999998</v>
      </c>
      <c r="J337" s="10"/>
      <c r="K337" s="10"/>
      <c r="L337" s="280">
        <f t="shared" si="78"/>
        <v>259.01</v>
      </c>
      <c r="M337" s="10"/>
      <c r="N337" s="10"/>
      <c r="O337" s="51">
        <f>IF(P337="Yes",'MD Rates'!$B$1,R337)</f>
        <v>44287</v>
      </c>
      <c r="P337" s="5" t="str">
        <f t="shared" si="79"/>
        <v>Yes</v>
      </c>
      <c r="R337" s="6">
        <v>43922</v>
      </c>
      <c r="T337" s="100" t="s">
        <v>325</v>
      </c>
    </row>
    <row r="338" spans="1:20" x14ac:dyDescent="0.25">
      <c r="A338" s="107" t="s">
        <v>970</v>
      </c>
      <c r="B338" s="113" t="s">
        <v>1120</v>
      </c>
      <c r="C338" s="244" t="s">
        <v>967</v>
      </c>
      <c r="D338" s="107" t="s">
        <v>373</v>
      </c>
      <c r="E338" s="10"/>
      <c r="F338" s="24" t="s">
        <v>308</v>
      </c>
      <c r="G338" s="10"/>
      <c r="H338" s="10"/>
      <c r="I338" s="59">
        <v>45.7</v>
      </c>
      <c r="J338" s="10"/>
      <c r="K338" s="10"/>
      <c r="L338" s="280">
        <f t="shared" si="78"/>
        <v>47.07</v>
      </c>
      <c r="M338" s="10"/>
      <c r="N338" s="10"/>
      <c r="O338" s="51">
        <f>IF(P338="Yes",'MD Rates'!$B$1,R338)</f>
        <v>44287</v>
      </c>
      <c r="P338" s="5" t="str">
        <f t="shared" si="79"/>
        <v>Yes</v>
      </c>
      <c r="R338" s="6">
        <v>43922</v>
      </c>
      <c r="T338" s="100" t="s">
        <v>325</v>
      </c>
    </row>
    <row r="339" spans="1:20" ht="14.5" x14ac:dyDescent="0.35">
      <c r="A339" s="111" t="s">
        <v>970</v>
      </c>
      <c r="B339" s="113" t="s">
        <v>1120</v>
      </c>
      <c r="C339" s="244" t="s">
        <v>967</v>
      </c>
      <c r="D339" s="107" t="s">
        <v>350</v>
      </c>
      <c r="E339" s="10"/>
      <c r="F339" s="24" t="s">
        <v>285</v>
      </c>
      <c r="G339" s="10"/>
      <c r="H339" s="10"/>
      <c r="I339" s="628">
        <v>91.41</v>
      </c>
      <c r="J339" s="10"/>
      <c r="K339" s="10"/>
      <c r="L339" s="280">
        <f t="shared" si="78"/>
        <v>94.15</v>
      </c>
      <c r="M339" s="10"/>
      <c r="N339" s="10"/>
      <c r="O339" s="51">
        <f>IF(P339="Yes",'MD Rates'!$B$1,R339)</f>
        <v>44287</v>
      </c>
      <c r="P339" s="5" t="str">
        <f t="shared" si="79"/>
        <v>Yes</v>
      </c>
      <c r="R339" s="6">
        <v>43922</v>
      </c>
      <c r="T339" s="100" t="s">
        <v>325</v>
      </c>
    </row>
    <row r="340" spans="1:20" ht="14.5" x14ac:dyDescent="0.35">
      <c r="A340" s="111" t="s">
        <v>970</v>
      </c>
      <c r="B340" s="113" t="s">
        <v>1120</v>
      </c>
      <c r="C340" s="244" t="s">
        <v>967</v>
      </c>
      <c r="D340" s="107" t="s">
        <v>350</v>
      </c>
      <c r="E340" s="10"/>
      <c r="F340" s="24" t="s">
        <v>286</v>
      </c>
      <c r="G340" s="10"/>
      <c r="H340" s="10"/>
      <c r="I340" s="628">
        <v>137.11000000000001</v>
      </c>
      <c r="J340" s="10"/>
      <c r="K340" s="10"/>
      <c r="L340" s="280">
        <f t="shared" si="78"/>
        <v>141.22</v>
      </c>
      <c r="M340" s="10"/>
      <c r="N340" s="10"/>
      <c r="O340" s="51">
        <f>IF(P340="Yes",'MD Rates'!$B$1,R340)</f>
        <v>44287</v>
      </c>
      <c r="P340" s="5" t="str">
        <f t="shared" si="79"/>
        <v>Yes</v>
      </c>
      <c r="R340" s="6">
        <v>43922</v>
      </c>
      <c r="T340" s="100" t="s">
        <v>325</v>
      </c>
    </row>
    <row r="341" spans="1:20" ht="14.5" x14ac:dyDescent="0.35">
      <c r="A341" s="111" t="s">
        <v>970</v>
      </c>
      <c r="B341" s="113" t="s">
        <v>1120</v>
      </c>
      <c r="C341" s="244" t="s">
        <v>967</v>
      </c>
      <c r="D341" s="107" t="s">
        <v>350</v>
      </c>
      <c r="E341" s="10"/>
      <c r="F341" s="24" t="s">
        <v>287</v>
      </c>
      <c r="G341" s="10"/>
      <c r="H341" s="10"/>
      <c r="I341" s="628">
        <v>182.81</v>
      </c>
      <c r="J341" s="10"/>
      <c r="K341" s="10"/>
      <c r="L341" s="280">
        <f t="shared" si="78"/>
        <v>188.29000000000002</v>
      </c>
      <c r="M341" s="10"/>
      <c r="N341" s="10"/>
      <c r="O341" s="51">
        <f>IF(P341="Yes",'MD Rates'!$B$1,R341)</f>
        <v>44287</v>
      </c>
      <c r="P341" s="5" t="str">
        <f t="shared" si="79"/>
        <v>Yes</v>
      </c>
      <c r="R341" s="6">
        <v>43922</v>
      </c>
      <c r="T341" s="100" t="s">
        <v>325</v>
      </c>
    </row>
    <row r="342" spans="1:20" x14ac:dyDescent="0.25">
      <c r="A342" s="111" t="s">
        <v>970</v>
      </c>
      <c r="B342" s="113" t="s">
        <v>1120</v>
      </c>
      <c r="C342" s="244" t="s">
        <v>967</v>
      </c>
      <c r="D342" s="107" t="s">
        <v>350</v>
      </c>
      <c r="E342" s="10"/>
      <c r="F342" s="24" t="s">
        <v>288</v>
      </c>
      <c r="G342" s="10"/>
      <c r="H342" s="10"/>
      <c r="I342" s="59">
        <v>228.51000000000002</v>
      </c>
      <c r="J342" s="10"/>
      <c r="K342" s="10"/>
      <c r="L342" s="280">
        <f t="shared" si="78"/>
        <v>235.36</v>
      </c>
      <c r="M342" s="10"/>
      <c r="N342" s="10"/>
      <c r="O342" s="51">
        <f>IF(P342="Yes",'MD Rates'!$B$1,R342)</f>
        <v>44287</v>
      </c>
      <c r="P342" s="5" t="str">
        <f t="shared" si="79"/>
        <v>Yes</v>
      </c>
      <c r="R342" s="6">
        <v>43922</v>
      </c>
      <c r="T342" s="100" t="s">
        <v>325</v>
      </c>
    </row>
    <row r="343" spans="1:20" x14ac:dyDescent="0.25">
      <c r="A343" s="111" t="s">
        <v>970</v>
      </c>
      <c r="B343" s="113" t="s">
        <v>1120</v>
      </c>
      <c r="C343" s="244" t="s">
        <v>967</v>
      </c>
      <c r="D343" s="107" t="s">
        <v>350</v>
      </c>
      <c r="E343" s="10"/>
      <c r="F343" s="24" t="s">
        <v>289</v>
      </c>
      <c r="G343" s="10"/>
      <c r="H343" s="10"/>
      <c r="I343" s="59">
        <v>139.4</v>
      </c>
      <c r="J343" s="10"/>
      <c r="K343" s="10"/>
      <c r="L343" s="280">
        <f t="shared" si="78"/>
        <v>143.58000000000001</v>
      </c>
      <c r="M343" s="10"/>
      <c r="N343" s="10"/>
      <c r="O343" s="51">
        <f>IF(P343="Yes",'MD Rates'!$B$1,R343)</f>
        <v>44287</v>
      </c>
      <c r="P343" s="5" t="str">
        <f t="shared" si="79"/>
        <v>Yes</v>
      </c>
      <c r="R343" s="6">
        <v>43922</v>
      </c>
      <c r="T343" s="100" t="s">
        <v>325</v>
      </c>
    </row>
    <row r="344" spans="1:20" x14ac:dyDescent="0.25">
      <c r="A344" s="111" t="s">
        <v>970</v>
      </c>
      <c r="B344" s="113" t="s">
        <v>1120</v>
      </c>
      <c r="C344" s="244" t="s">
        <v>967</v>
      </c>
      <c r="D344" s="107" t="s">
        <v>350</v>
      </c>
      <c r="E344" s="10"/>
      <c r="F344" s="24" t="s">
        <v>290</v>
      </c>
      <c r="G344" s="10"/>
      <c r="H344" s="10"/>
      <c r="I344" s="59">
        <v>137.11000000000001</v>
      </c>
      <c r="J344" s="10"/>
      <c r="K344" s="10"/>
      <c r="L344" s="280">
        <f t="shared" si="78"/>
        <v>141.22</v>
      </c>
      <c r="M344" s="10"/>
      <c r="N344" s="10"/>
      <c r="O344" s="51">
        <f>IF(P344="Yes",'MD Rates'!$B$1,R344)</f>
        <v>44287</v>
      </c>
      <c r="P344" s="5" t="str">
        <f t="shared" si="79"/>
        <v>Yes</v>
      </c>
      <c r="R344" s="6">
        <v>43922</v>
      </c>
      <c r="T344" s="100" t="s">
        <v>325</v>
      </c>
    </row>
    <row r="345" spans="1:20" x14ac:dyDescent="0.25">
      <c r="A345" s="111" t="s">
        <v>970</v>
      </c>
      <c r="B345" s="113" t="s">
        <v>1120</v>
      </c>
      <c r="C345" s="244" t="s">
        <v>967</v>
      </c>
      <c r="D345" s="107" t="s">
        <v>350</v>
      </c>
      <c r="E345" s="10"/>
      <c r="F345" s="24" t="s">
        <v>291</v>
      </c>
      <c r="G345" s="10"/>
      <c r="H345" s="10"/>
      <c r="I345" s="59">
        <v>182.82</v>
      </c>
      <c r="J345" s="10"/>
      <c r="K345" s="10"/>
      <c r="L345" s="280">
        <f t="shared" si="78"/>
        <v>188.3</v>
      </c>
      <c r="M345" s="10"/>
      <c r="N345" s="10"/>
      <c r="O345" s="51">
        <f>IF(P345="Yes",'MD Rates'!$B$1,R345)</f>
        <v>44287</v>
      </c>
      <c r="P345" s="5" t="str">
        <f t="shared" si="79"/>
        <v>Yes</v>
      </c>
      <c r="R345" s="6">
        <v>43922</v>
      </c>
      <c r="T345" s="100" t="s">
        <v>325</v>
      </c>
    </row>
    <row r="346" spans="1:20" x14ac:dyDescent="0.25">
      <c r="A346" s="111" t="s">
        <v>970</v>
      </c>
      <c r="B346" s="113" t="s">
        <v>1120</v>
      </c>
      <c r="C346" s="244" t="s">
        <v>967</v>
      </c>
      <c r="D346" s="107" t="s">
        <v>350</v>
      </c>
      <c r="E346" s="10"/>
      <c r="F346" s="24" t="s">
        <v>292</v>
      </c>
      <c r="G346" s="10"/>
      <c r="H346" s="10"/>
      <c r="I346" s="59">
        <v>182.82</v>
      </c>
      <c r="J346" s="10"/>
      <c r="K346" s="10"/>
      <c r="L346" s="280">
        <f t="shared" si="78"/>
        <v>188.3</v>
      </c>
      <c r="M346" s="10"/>
      <c r="N346" s="10"/>
      <c r="O346" s="51">
        <f>IF(P346="Yes",'MD Rates'!$B$1,R346)</f>
        <v>44287</v>
      </c>
      <c r="P346" s="5" t="str">
        <f t="shared" si="79"/>
        <v>Yes</v>
      </c>
      <c r="R346" s="6">
        <v>43922</v>
      </c>
      <c r="T346" s="100" t="s">
        <v>325</v>
      </c>
    </row>
    <row r="347" spans="1:20" x14ac:dyDescent="0.25">
      <c r="A347" s="111" t="s">
        <v>970</v>
      </c>
      <c r="B347" s="113" t="s">
        <v>1120</v>
      </c>
      <c r="C347" s="244" t="s">
        <v>967</v>
      </c>
      <c r="D347" s="107" t="s">
        <v>350</v>
      </c>
      <c r="E347" s="10"/>
      <c r="F347" s="24" t="s">
        <v>293</v>
      </c>
      <c r="G347" s="10"/>
      <c r="H347" s="10"/>
      <c r="I347" s="59">
        <v>274.24</v>
      </c>
      <c r="J347" s="10"/>
      <c r="K347" s="10"/>
      <c r="L347" s="280">
        <f t="shared" si="78"/>
        <v>282.47000000000003</v>
      </c>
      <c r="M347" s="10"/>
      <c r="N347" s="10"/>
      <c r="O347" s="51">
        <f>IF(P347="Yes",'MD Rates'!$B$1,R347)</f>
        <v>44287</v>
      </c>
      <c r="P347" s="5" t="str">
        <f t="shared" si="79"/>
        <v>Yes</v>
      </c>
      <c r="R347" s="6">
        <v>43922</v>
      </c>
      <c r="T347" s="100" t="s">
        <v>325</v>
      </c>
    </row>
    <row r="348" spans="1:20" x14ac:dyDescent="0.25">
      <c r="A348" s="111" t="s">
        <v>970</v>
      </c>
      <c r="B348" s="113" t="s">
        <v>1120</v>
      </c>
      <c r="C348" s="244" t="s">
        <v>967</v>
      </c>
      <c r="D348" s="107" t="s">
        <v>350</v>
      </c>
      <c r="E348" s="10"/>
      <c r="F348" s="24" t="s">
        <v>294</v>
      </c>
      <c r="G348" s="10"/>
      <c r="H348" s="10"/>
      <c r="I348" s="59">
        <v>91.41</v>
      </c>
      <c r="J348" s="10"/>
      <c r="K348" s="10"/>
      <c r="L348" s="280">
        <f t="shared" si="78"/>
        <v>94.15</v>
      </c>
      <c r="M348" s="10"/>
      <c r="N348" s="10"/>
      <c r="O348" s="51">
        <f>IF(P348="Yes",'MD Rates'!$B$1,R348)</f>
        <v>44287</v>
      </c>
      <c r="P348" s="5" t="str">
        <f t="shared" si="79"/>
        <v>Yes</v>
      </c>
      <c r="R348" s="6">
        <v>43922</v>
      </c>
      <c r="T348" s="100" t="s">
        <v>325</v>
      </c>
    </row>
    <row r="349" spans="1:20" x14ac:dyDescent="0.25">
      <c r="A349" s="107" t="s">
        <v>970</v>
      </c>
      <c r="B349" s="113" t="s">
        <v>1120</v>
      </c>
      <c r="C349" s="244" t="s">
        <v>967</v>
      </c>
      <c r="D349" s="107" t="s">
        <v>350</v>
      </c>
      <c r="E349" s="10"/>
      <c r="F349" s="24" t="s">
        <v>295</v>
      </c>
      <c r="G349" s="10"/>
      <c r="H349" s="10"/>
      <c r="I349" s="59">
        <v>114.28999999999999</v>
      </c>
      <c r="J349" s="10"/>
      <c r="K349" s="10"/>
      <c r="L349" s="280">
        <f t="shared" si="78"/>
        <v>117.72</v>
      </c>
      <c r="M349" s="10"/>
      <c r="N349" s="10"/>
      <c r="O349" s="51">
        <f>IF(P349="Yes",'MD Rates'!$B$1,R349)</f>
        <v>44287</v>
      </c>
      <c r="P349" s="5" t="str">
        <f t="shared" si="79"/>
        <v>Yes</v>
      </c>
      <c r="R349" s="6">
        <v>43922</v>
      </c>
      <c r="T349" s="100" t="s">
        <v>325</v>
      </c>
    </row>
    <row r="350" spans="1:20" x14ac:dyDescent="0.25">
      <c r="A350" s="107" t="s">
        <v>970</v>
      </c>
      <c r="B350" s="113" t="s">
        <v>1120</v>
      </c>
      <c r="C350" s="244" t="s">
        <v>967</v>
      </c>
      <c r="D350" s="107" t="s">
        <v>350</v>
      </c>
      <c r="E350" s="10"/>
      <c r="F350" s="24" t="s">
        <v>296</v>
      </c>
      <c r="G350" s="10"/>
      <c r="H350" s="10"/>
      <c r="I350" s="59">
        <v>137.16999999999999</v>
      </c>
      <c r="J350" s="10"/>
      <c r="K350" s="10"/>
      <c r="L350" s="280">
        <f t="shared" si="78"/>
        <v>141.29000000000002</v>
      </c>
      <c r="M350" s="10"/>
      <c r="N350" s="10"/>
      <c r="O350" s="51">
        <f>IF(P350="Yes",'MD Rates'!$B$1,R350)</f>
        <v>44287</v>
      </c>
      <c r="P350" s="5" t="str">
        <f t="shared" si="79"/>
        <v>Yes</v>
      </c>
      <c r="R350" s="6">
        <v>43922</v>
      </c>
      <c r="T350" s="100" t="s">
        <v>325</v>
      </c>
    </row>
    <row r="351" spans="1:20" x14ac:dyDescent="0.25">
      <c r="A351" s="111" t="s">
        <v>970</v>
      </c>
      <c r="B351" s="113" t="s">
        <v>1120</v>
      </c>
      <c r="C351" s="244" t="s">
        <v>967</v>
      </c>
      <c r="D351" s="107" t="s">
        <v>350</v>
      </c>
      <c r="E351" s="10"/>
      <c r="F351" s="24" t="s">
        <v>297</v>
      </c>
      <c r="G351" s="10"/>
      <c r="H351" s="10"/>
      <c r="I351" s="59">
        <v>160.05000000000001</v>
      </c>
      <c r="J351" s="10"/>
      <c r="K351" s="10"/>
      <c r="L351" s="280">
        <f t="shared" si="78"/>
        <v>164.86</v>
      </c>
      <c r="M351" s="10"/>
      <c r="N351" s="10"/>
      <c r="O351" s="51">
        <f>IF(P351="Yes",'MD Rates'!$B$1,R351)</f>
        <v>44287</v>
      </c>
      <c r="P351" s="5" t="str">
        <f t="shared" si="79"/>
        <v>Yes</v>
      </c>
      <c r="R351" s="6">
        <v>43922</v>
      </c>
      <c r="T351" s="100" t="s">
        <v>325</v>
      </c>
    </row>
    <row r="352" spans="1:20" x14ac:dyDescent="0.25">
      <c r="A352" s="111" t="s">
        <v>970</v>
      </c>
      <c r="B352" s="113" t="s">
        <v>1120</v>
      </c>
      <c r="C352" s="244" t="s">
        <v>967</v>
      </c>
      <c r="D352" s="107" t="s">
        <v>350</v>
      </c>
      <c r="E352" s="10"/>
      <c r="F352" s="24" t="s">
        <v>298</v>
      </c>
      <c r="G352" s="10"/>
      <c r="H352" s="10"/>
      <c r="I352" s="59">
        <v>119.1</v>
      </c>
      <c r="J352" s="10"/>
      <c r="K352" s="10"/>
      <c r="L352" s="280">
        <f t="shared" si="78"/>
        <v>122.67</v>
      </c>
      <c r="M352" s="10"/>
      <c r="N352" s="10"/>
      <c r="O352" s="51">
        <f>IF(P352="Yes",'MD Rates'!$B$1,R352)</f>
        <v>44287</v>
      </c>
      <c r="P352" s="5" t="str">
        <f t="shared" si="79"/>
        <v>Yes</v>
      </c>
      <c r="R352" s="6">
        <v>43922</v>
      </c>
      <c r="T352" s="100" t="s">
        <v>325</v>
      </c>
    </row>
    <row r="353" spans="1:20" x14ac:dyDescent="0.25">
      <c r="A353" s="111" t="s">
        <v>970</v>
      </c>
      <c r="B353" s="113" t="s">
        <v>1120</v>
      </c>
      <c r="C353" s="244" t="s">
        <v>967</v>
      </c>
      <c r="D353" s="107" t="s">
        <v>350</v>
      </c>
      <c r="E353" s="10"/>
      <c r="F353" s="24" t="s">
        <v>299</v>
      </c>
      <c r="G353" s="10"/>
      <c r="H353" s="10"/>
      <c r="I353" s="59">
        <v>137.11000000000001</v>
      </c>
      <c r="J353" s="10"/>
      <c r="K353" s="10"/>
      <c r="L353" s="280">
        <f t="shared" si="78"/>
        <v>141.22</v>
      </c>
      <c r="M353" s="10"/>
      <c r="N353" s="10"/>
      <c r="O353" s="51">
        <f>IF(P353="Yes",'MD Rates'!$B$1,R353)</f>
        <v>44287</v>
      </c>
      <c r="P353" s="5" t="str">
        <f t="shared" si="79"/>
        <v>Yes</v>
      </c>
      <c r="R353" s="6">
        <v>43922</v>
      </c>
      <c r="T353" s="100" t="s">
        <v>325</v>
      </c>
    </row>
    <row r="354" spans="1:20" x14ac:dyDescent="0.25">
      <c r="A354" s="111" t="s">
        <v>970</v>
      </c>
      <c r="B354" s="113" t="s">
        <v>1120</v>
      </c>
      <c r="C354" s="244" t="s">
        <v>967</v>
      </c>
      <c r="D354" s="107" t="s">
        <v>350</v>
      </c>
      <c r="E354" s="10"/>
      <c r="F354" s="24" t="s">
        <v>300</v>
      </c>
      <c r="G354" s="10"/>
      <c r="H354" s="10"/>
      <c r="I354" s="59">
        <v>182.81</v>
      </c>
      <c r="J354" s="10"/>
      <c r="K354" s="10"/>
      <c r="L354" s="280">
        <f t="shared" si="78"/>
        <v>188.29000000000002</v>
      </c>
      <c r="M354" s="10"/>
      <c r="N354" s="10"/>
      <c r="O354" s="51">
        <f>IF(P354="Yes",'MD Rates'!$B$1,R354)</f>
        <v>44287</v>
      </c>
      <c r="P354" s="5" t="str">
        <f t="shared" si="79"/>
        <v>Yes</v>
      </c>
      <c r="R354" s="6">
        <v>43922</v>
      </c>
      <c r="T354" s="100" t="s">
        <v>325</v>
      </c>
    </row>
    <row r="355" spans="1:20" x14ac:dyDescent="0.25">
      <c r="A355" s="111" t="s">
        <v>970</v>
      </c>
      <c r="B355" s="113" t="s">
        <v>1120</v>
      </c>
      <c r="C355" s="244" t="s">
        <v>967</v>
      </c>
      <c r="D355" s="107" t="s">
        <v>350</v>
      </c>
      <c r="E355" s="10"/>
      <c r="F355" s="24" t="s">
        <v>301</v>
      </c>
      <c r="G355" s="10"/>
      <c r="H355" s="10"/>
      <c r="I355" s="59">
        <v>159.99</v>
      </c>
      <c r="J355" s="10"/>
      <c r="K355" s="10"/>
      <c r="L355" s="280">
        <f t="shared" ref="L355:L418" si="80">L331</f>
        <v>164.79</v>
      </c>
      <c r="M355" s="10"/>
      <c r="N355" s="10"/>
      <c r="O355" s="51">
        <f>IF(P355="Yes",'MD Rates'!$B$1,R355)</f>
        <v>44287</v>
      </c>
      <c r="P355" s="5" t="str">
        <f t="shared" si="79"/>
        <v>Yes</v>
      </c>
      <c r="R355" s="6">
        <v>43922</v>
      </c>
      <c r="T355" s="100" t="s">
        <v>325</v>
      </c>
    </row>
    <row r="356" spans="1:20" x14ac:dyDescent="0.25">
      <c r="A356" s="107" t="s">
        <v>970</v>
      </c>
      <c r="B356" s="113" t="s">
        <v>1120</v>
      </c>
      <c r="C356" s="244" t="s">
        <v>967</v>
      </c>
      <c r="D356" s="107" t="s">
        <v>350</v>
      </c>
      <c r="E356" s="10"/>
      <c r="F356" s="24" t="s">
        <v>302</v>
      </c>
      <c r="G356" s="10"/>
      <c r="H356" s="10"/>
      <c r="I356" s="59">
        <v>182.87</v>
      </c>
      <c r="J356" s="10"/>
      <c r="K356" s="10"/>
      <c r="L356" s="280">
        <f t="shared" si="80"/>
        <v>188.36</v>
      </c>
      <c r="M356" s="10"/>
      <c r="N356" s="10"/>
      <c r="O356" s="51">
        <f>IF(P356="Yes",'MD Rates'!$B$1,R356)</f>
        <v>44287</v>
      </c>
      <c r="P356" s="5" t="str">
        <f t="shared" si="79"/>
        <v>Yes</v>
      </c>
      <c r="R356" s="6">
        <v>43922</v>
      </c>
      <c r="T356" s="100" t="s">
        <v>325</v>
      </c>
    </row>
    <row r="357" spans="1:20" x14ac:dyDescent="0.25">
      <c r="A357" s="107" t="s">
        <v>970</v>
      </c>
      <c r="B357" s="113" t="s">
        <v>1120</v>
      </c>
      <c r="C357" s="244" t="s">
        <v>967</v>
      </c>
      <c r="D357" s="107" t="s">
        <v>350</v>
      </c>
      <c r="E357" s="10"/>
      <c r="F357" s="24" t="s">
        <v>303</v>
      </c>
      <c r="G357" s="10"/>
      <c r="H357" s="10"/>
      <c r="I357" s="59">
        <v>205.75</v>
      </c>
      <c r="J357" s="10"/>
      <c r="K357" s="10"/>
      <c r="L357" s="280">
        <f t="shared" si="80"/>
        <v>211.93</v>
      </c>
      <c r="M357" s="10"/>
      <c r="N357" s="10"/>
      <c r="O357" s="51">
        <f>IF(P357="Yes",'MD Rates'!$B$1,R357)</f>
        <v>44287</v>
      </c>
      <c r="P357" s="5" t="str">
        <f t="shared" si="79"/>
        <v>Yes</v>
      </c>
      <c r="R357" s="6">
        <v>43922</v>
      </c>
      <c r="T357" s="100" t="s">
        <v>325</v>
      </c>
    </row>
    <row r="358" spans="1:20" x14ac:dyDescent="0.25">
      <c r="A358" s="107" t="s">
        <v>970</v>
      </c>
      <c r="B358" s="113" t="s">
        <v>1120</v>
      </c>
      <c r="C358" s="244" t="s">
        <v>967</v>
      </c>
      <c r="D358" s="107" t="s">
        <v>350</v>
      </c>
      <c r="E358" s="10"/>
      <c r="F358" s="24" t="s">
        <v>304</v>
      </c>
      <c r="G358" s="10"/>
      <c r="H358" s="10"/>
      <c r="I358" s="59">
        <v>182.82</v>
      </c>
      <c r="J358" s="10"/>
      <c r="K358" s="10"/>
      <c r="L358" s="280">
        <f t="shared" si="80"/>
        <v>188.3</v>
      </c>
      <c r="M358" s="10"/>
      <c r="N358" s="10"/>
      <c r="O358" s="51">
        <f>IF(P358="Yes",'MD Rates'!$B$1,R358)</f>
        <v>44287</v>
      </c>
      <c r="P358" s="5" t="str">
        <f t="shared" si="79"/>
        <v>Yes</v>
      </c>
      <c r="R358" s="6">
        <v>43922</v>
      </c>
      <c r="T358" s="100" t="s">
        <v>325</v>
      </c>
    </row>
    <row r="359" spans="1:20" x14ac:dyDescent="0.25">
      <c r="A359" s="107" t="s">
        <v>970</v>
      </c>
      <c r="B359" s="113" t="s">
        <v>1120</v>
      </c>
      <c r="C359" s="244" t="s">
        <v>967</v>
      </c>
      <c r="D359" s="107" t="s">
        <v>350</v>
      </c>
      <c r="E359" s="10"/>
      <c r="F359" s="24" t="s">
        <v>305</v>
      </c>
      <c r="G359" s="10"/>
      <c r="H359" s="10"/>
      <c r="I359" s="59">
        <v>205.7</v>
      </c>
      <c r="J359" s="10"/>
      <c r="K359" s="10"/>
      <c r="L359" s="280">
        <f t="shared" si="80"/>
        <v>211.87</v>
      </c>
      <c r="M359" s="10"/>
      <c r="N359" s="10"/>
      <c r="O359" s="51">
        <f>IF(P359="Yes",'MD Rates'!$B$1,R359)</f>
        <v>44287</v>
      </c>
      <c r="P359" s="5" t="str">
        <f t="shared" si="79"/>
        <v>Yes</v>
      </c>
      <c r="R359" s="6">
        <v>43922</v>
      </c>
      <c r="T359" s="100" t="s">
        <v>325</v>
      </c>
    </row>
    <row r="360" spans="1:20" x14ac:dyDescent="0.25">
      <c r="A360" s="107" t="s">
        <v>970</v>
      </c>
      <c r="B360" s="113" t="s">
        <v>1120</v>
      </c>
      <c r="C360" s="244" t="s">
        <v>967</v>
      </c>
      <c r="D360" s="107" t="s">
        <v>350</v>
      </c>
      <c r="E360" s="10"/>
      <c r="F360" s="24" t="s">
        <v>306</v>
      </c>
      <c r="G360" s="10"/>
      <c r="H360" s="10"/>
      <c r="I360" s="59">
        <v>228.57999999999998</v>
      </c>
      <c r="J360" s="10"/>
      <c r="K360" s="10"/>
      <c r="L360" s="280">
        <f t="shared" si="80"/>
        <v>235.44</v>
      </c>
      <c r="M360" s="10"/>
      <c r="N360" s="10"/>
      <c r="O360" s="51">
        <f>IF(P360="Yes",'MD Rates'!$B$1,R360)</f>
        <v>44287</v>
      </c>
      <c r="P360" s="5" t="str">
        <f t="shared" si="79"/>
        <v>Yes</v>
      </c>
      <c r="R360" s="6">
        <v>43922</v>
      </c>
      <c r="T360" s="100" t="s">
        <v>325</v>
      </c>
    </row>
    <row r="361" spans="1:20" x14ac:dyDescent="0.25">
      <c r="A361" s="107" t="s">
        <v>970</v>
      </c>
      <c r="B361" s="113" t="s">
        <v>1120</v>
      </c>
      <c r="C361" s="244" t="s">
        <v>967</v>
      </c>
      <c r="D361" s="107" t="s">
        <v>350</v>
      </c>
      <c r="E361" s="10"/>
      <c r="F361" s="24" t="s">
        <v>307</v>
      </c>
      <c r="G361" s="10"/>
      <c r="H361" s="10"/>
      <c r="I361" s="59">
        <v>251.45999999999998</v>
      </c>
      <c r="J361" s="10"/>
      <c r="K361" s="10"/>
      <c r="L361" s="280">
        <f t="shared" si="80"/>
        <v>259.01</v>
      </c>
      <c r="M361" s="10"/>
      <c r="N361" s="10"/>
      <c r="O361" s="51">
        <f>IF(P361="Yes",'MD Rates'!$B$1,R361)</f>
        <v>44287</v>
      </c>
      <c r="P361" s="5" t="str">
        <f t="shared" si="79"/>
        <v>Yes</v>
      </c>
      <c r="R361" s="6">
        <v>43922</v>
      </c>
      <c r="T361" s="100" t="s">
        <v>325</v>
      </c>
    </row>
    <row r="362" spans="1:20" x14ac:dyDescent="0.25">
      <c r="A362" s="107" t="s">
        <v>970</v>
      </c>
      <c r="B362" s="113" t="s">
        <v>1120</v>
      </c>
      <c r="C362" s="244" t="s">
        <v>967</v>
      </c>
      <c r="D362" s="107" t="s">
        <v>350</v>
      </c>
      <c r="E362" s="10"/>
      <c r="F362" s="24" t="s">
        <v>308</v>
      </c>
      <c r="G362" s="10"/>
      <c r="H362" s="10"/>
      <c r="I362" s="59">
        <v>45.7</v>
      </c>
      <c r="J362" s="10"/>
      <c r="K362" s="10"/>
      <c r="L362" s="280">
        <f t="shared" si="80"/>
        <v>47.07</v>
      </c>
      <c r="M362" s="10"/>
      <c r="N362" s="10"/>
      <c r="O362" s="51">
        <f>IF(P362="Yes",'MD Rates'!$B$1,R362)</f>
        <v>44287</v>
      </c>
      <c r="P362" s="5" t="str">
        <f t="shared" si="79"/>
        <v>Yes</v>
      </c>
      <c r="R362" s="6">
        <v>43922</v>
      </c>
      <c r="T362" s="100" t="s">
        <v>325</v>
      </c>
    </row>
    <row r="363" spans="1:20" ht="14.5" x14ac:dyDescent="0.35">
      <c r="A363" s="107" t="s">
        <v>970</v>
      </c>
      <c r="B363" s="113" t="s">
        <v>1120</v>
      </c>
      <c r="C363" s="244" t="s">
        <v>967</v>
      </c>
      <c r="D363" s="107" t="s">
        <v>921</v>
      </c>
      <c r="E363" s="10"/>
      <c r="F363" s="24" t="s">
        <v>285</v>
      </c>
      <c r="G363" s="10"/>
      <c r="H363" s="10"/>
      <c r="I363" s="628">
        <v>91.41</v>
      </c>
      <c r="J363" s="10"/>
      <c r="K363" s="10"/>
      <c r="L363" s="280">
        <f t="shared" si="80"/>
        <v>94.15</v>
      </c>
      <c r="M363" s="10"/>
      <c r="N363" s="10"/>
      <c r="O363" s="51">
        <f>IF(P363="Yes",'MD Rates'!$B$1,R363)</f>
        <v>44287</v>
      </c>
      <c r="P363" s="5" t="str">
        <f t="shared" si="79"/>
        <v>Yes</v>
      </c>
      <c r="R363" s="6">
        <v>43922</v>
      </c>
      <c r="T363" s="100" t="s">
        <v>325</v>
      </c>
    </row>
    <row r="364" spans="1:20" ht="14.5" x14ac:dyDescent="0.35">
      <c r="A364" s="107" t="s">
        <v>970</v>
      </c>
      <c r="B364" s="113" t="s">
        <v>1120</v>
      </c>
      <c r="C364" s="244" t="s">
        <v>967</v>
      </c>
      <c r="D364" s="107" t="s">
        <v>921</v>
      </c>
      <c r="E364" s="10"/>
      <c r="F364" s="24" t="s">
        <v>286</v>
      </c>
      <c r="G364" s="10"/>
      <c r="H364" s="10"/>
      <c r="I364" s="628">
        <v>137.11000000000001</v>
      </c>
      <c r="J364" s="10"/>
      <c r="K364" s="10"/>
      <c r="L364" s="280">
        <f t="shared" si="80"/>
        <v>141.22</v>
      </c>
      <c r="M364" s="10"/>
      <c r="N364" s="10"/>
      <c r="O364" s="51">
        <f>IF(P364="Yes",'MD Rates'!$B$1,R364)</f>
        <v>44287</v>
      </c>
      <c r="P364" s="5" t="str">
        <f t="shared" si="79"/>
        <v>Yes</v>
      </c>
      <c r="R364" s="6">
        <v>43922</v>
      </c>
      <c r="T364" s="100" t="s">
        <v>325</v>
      </c>
    </row>
    <row r="365" spans="1:20" ht="14.5" x14ac:dyDescent="0.35">
      <c r="A365" s="107" t="s">
        <v>970</v>
      </c>
      <c r="B365" s="113" t="s">
        <v>1120</v>
      </c>
      <c r="C365" s="244" t="s">
        <v>967</v>
      </c>
      <c r="D365" s="107" t="s">
        <v>921</v>
      </c>
      <c r="E365" s="10"/>
      <c r="F365" s="24" t="s">
        <v>287</v>
      </c>
      <c r="G365" s="10"/>
      <c r="H365" s="10"/>
      <c r="I365" s="628">
        <v>182.81</v>
      </c>
      <c r="J365" s="10"/>
      <c r="K365" s="10"/>
      <c r="L365" s="280">
        <f t="shared" si="80"/>
        <v>188.29000000000002</v>
      </c>
      <c r="M365" s="10"/>
      <c r="N365" s="10"/>
      <c r="O365" s="51">
        <f>IF(P365="Yes",'MD Rates'!$B$1,R365)</f>
        <v>44287</v>
      </c>
      <c r="P365" s="5" t="str">
        <f t="shared" si="79"/>
        <v>Yes</v>
      </c>
      <c r="R365" s="6">
        <v>43922</v>
      </c>
      <c r="T365" s="100" t="s">
        <v>325</v>
      </c>
    </row>
    <row r="366" spans="1:20" x14ac:dyDescent="0.25">
      <c r="A366" s="107" t="s">
        <v>970</v>
      </c>
      <c r="B366" s="113" t="s">
        <v>1120</v>
      </c>
      <c r="C366" s="244" t="s">
        <v>967</v>
      </c>
      <c r="D366" s="107" t="s">
        <v>921</v>
      </c>
      <c r="E366" s="10"/>
      <c r="F366" s="24" t="s">
        <v>288</v>
      </c>
      <c r="G366" s="10"/>
      <c r="H366" s="10"/>
      <c r="I366" s="59">
        <v>228.51000000000002</v>
      </c>
      <c r="J366" s="10"/>
      <c r="K366" s="10"/>
      <c r="L366" s="280">
        <f t="shared" si="80"/>
        <v>235.36</v>
      </c>
      <c r="M366" s="10"/>
      <c r="N366" s="10"/>
      <c r="O366" s="51">
        <f>IF(P366="Yes",'MD Rates'!$B$1,R366)</f>
        <v>44287</v>
      </c>
      <c r="P366" s="5" t="str">
        <f t="shared" si="79"/>
        <v>Yes</v>
      </c>
      <c r="R366" s="6">
        <v>43922</v>
      </c>
      <c r="T366" s="100" t="s">
        <v>325</v>
      </c>
    </row>
    <row r="367" spans="1:20" x14ac:dyDescent="0.25">
      <c r="A367" s="107" t="s">
        <v>970</v>
      </c>
      <c r="B367" s="113" t="s">
        <v>1120</v>
      </c>
      <c r="C367" s="244" t="s">
        <v>967</v>
      </c>
      <c r="D367" s="107" t="s">
        <v>921</v>
      </c>
      <c r="E367" s="10"/>
      <c r="F367" s="24" t="s">
        <v>289</v>
      </c>
      <c r="G367" s="10"/>
      <c r="H367" s="10"/>
      <c r="I367" s="59">
        <v>139.4</v>
      </c>
      <c r="J367" s="10"/>
      <c r="K367" s="10"/>
      <c r="L367" s="280">
        <f t="shared" si="80"/>
        <v>143.58000000000001</v>
      </c>
      <c r="M367" s="10"/>
      <c r="N367" s="10"/>
      <c r="O367" s="51">
        <f>IF(P367="Yes",'MD Rates'!$B$1,R367)</f>
        <v>44287</v>
      </c>
      <c r="P367" s="5" t="str">
        <f t="shared" si="79"/>
        <v>Yes</v>
      </c>
      <c r="R367" s="6">
        <v>43922</v>
      </c>
      <c r="T367" s="100" t="s">
        <v>325</v>
      </c>
    </row>
    <row r="368" spans="1:20" x14ac:dyDescent="0.25">
      <c r="A368" s="107" t="s">
        <v>970</v>
      </c>
      <c r="B368" s="113" t="s">
        <v>1120</v>
      </c>
      <c r="C368" s="244" t="s">
        <v>967</v>
      </c>
      <c r="D368" s="107" t="s">
        <v>921</v>
      </c>
      <c r="E368" s="10"/>
      <c r="F368" s="24" t="s">
        <v>290</v>
      </c>
      <c r="G368" s="10"/>
      <c r="H368" s="10"/>
      <c r="I368" s="59">
        <v>137.11000000000001</v>
      </c>
      <c r="J368" s="10"/>
      <c r="K368" s="10"/>
      <c r="L368" s="280">
        <f t="shared" si="80"/>
        <v>141.22</v>
      </c>
      <c r="M368" s="10"/>
      <c r="N368" s="10"/>
      <c r="O368" s="51">
        <f>IF(P368="Yes",'MD Rates'!$B$1,R368)</f>
        <v>44287</v>
      </c>
      <c r="P368" s="5" t="str">
        <f t="shared" si="79"/>
        <v>Yes</v>
      </c>
      <c r="R368" s="6">
        <v>43922</v>
      </c>
      <c r="T368" s="100" t="s">
        <v>325</v>
      </c>
    </row>
    <row r="369" spans="1:20" x14ac:dyDescent="0.25">
      <c r="A369" s="107" t="s">
        <v>970</v>
      </c>
      <c r="B369" s="113" t="s">
        <v>1120</v>
      </c>
      <c r="C369" s="244" t="s">
        <v>967</v>
      </c>
      <c r="D369" s="107" t="s">
        <v>921</v>
      </c>
      <c r="E369" s="10"/>
      <c r="F369" s="24" t="s">
        <v>291</v>
      </c>
      <c r="G369" s="10"/>
      <c r="H369" s="10"/>
      <c r="I369" s="59">
        <v>182.82</v>
      </c>
      <c r="J369" s="10"/>
      <c r="K369" s="10"/>
      <c r="L369" s="280">
        <f t="shared" si="80"/>
        <v>188.3</v>
      </c>
      <c r="M369" s="10"/>
      <c r="N369" s="10"/>
      <c r="O369" s="51">
        <f>IF(P369="Yes",'MD Rates'!$B$1,R369)</f>
        <v>44287</v>
      </c>
      <c r="P369" s="5" t="str">
        <f t="shared" si="79"/>
        <v>Yes</v>
      </c>
      <c r="R369" s="6">
        <v>43922</v>
      </c>
      <c r="T369" s="100" t="s">
        <v>325</v>
      </c>
    </row>
    <row r="370" spans="1:20" x14ac:dyDescent="0.25">
      <c r="A370" s="107" t="s">
        <v>970</v>
      </c>
      <c r="B370" s="113" t="s">
        <v>1120</v>
      </c>
      <c r="C370" s="244" t="s">
        <v>967</v>
      </c>
      <c r="D370" s="107" t="s">
        <v>921</v>
      </c>
      <c r="E370" s="10"/>
      <c r="F370" s="24" t="s">
        <v>292</v>
      </c>
      <c r="G370" s="10"/>
      <c r="H370" s="10"/>
      <c r="I370" s="59">
        <v>182.82</v>
      </c>
      <c r="J370" s="10"/>
      <c r="K370" s="10"/>
      <c r="L370" s="280">
        <f t="shared" si="80"/>
        <v>188.3</v>
      </c>
      <c r="M370" s="10"/>
      <c r="N370" s="10"/>
      <c r="O370" s="51">
        <f>IF(P370="Yes",'MD Rates'!$B$1,R370)</f>
        <v>44287</v>
      </c>
      <c r="P370" s="5" t="str">
        <f t="shared" si="79"/>
        <v>Yes</v>
      </c>
      <c r="R370" s="6">
        <v>43922</v>
      </c>
      <c r="T370" s="100" t="s">
        <v>325</v>
      </c>
    </row>
    <row r="371" spans="1:20" x14ac:dyDescent="0.25">
      <c r="A371" s="107" t="s">
        <v>970</v>
      </c>
      <c r="B371" s="113" t="s">
        <v>1120</v>
      </c>
      <c r="C371" s="244" t="s">
        <v>967</v>
      </c>
      <c r="D371" s="107" t="s">
        <v>921</v>
      </c>
      <c r="E371" s="10"/>
      <c r="F371" s="24" t="s">
        <v>293</v>
      </c>
      <c r="G371" s="10"/>
      <c r="H371" s="10"/>
      <c r="I371" s="59">
        <v>274.24</v>
      </c>
      <c r="J371" s="10"/>
      <c r="K371" s="10"/>
      <c r="L371" s="280">
        <f t="shared" si="80"/>
        <v>282.47000000000003</v>
      </c>
      <c r="M371" s="10"/>
      <c r="N371" s="10"/>
      <c r="O371" s="51">
        <f>IF(P371="Yes",'MD Rates'!$B$1,R371)</f>
        <v>44287</v>
      </c>
      <c r="P371" s="5" t="str">
        <f t="shared" si="79"/>
        <v>Yes</v>
      </c>
      <c r="R371" s="6">
        <v>43922</v>
      </c>
      <c r="T371" s="100" t="s">
        <v>325</v>
      </c>
    </row>
    <row r="372" spans="1:20" x14ac:dyDescent="0.25">
      <c r="A372" s="107" t="s">
        <v>970</v>
      </c>
      <c r="B372" s="113" t="s">
        <v>1120</v>
      </c>
      <c r="C372" s="244" t="s">
        <v>967</v>
      </c>
      <c r="D372" s="107" t="s">
        <v>921</v>
      </c>
      <c r="E372" s="10"/>
      <c r="F372" s="24" t="s">
        <v>294</v>
      </c>
      <c r="G372" s="10"/>
      <c r="H372" s="10"/>
      <c r="I372" s="59">
        <v>91.41</v>
      </c>
      <c r="J372" s="10"/>
      <c r="K372" s="10"/>
      <c r="L372" s="280">
        <f t="shared" si="80"/>
        <v>94.15</v>
      </c>
      <c r="M372" s="10"/>
      <c r="N372" s="10"/>
      <c r="O372" s="51">
        <f>IF(P372="Yes",'MD Rates'!$B$1,R372)</f>
        <v>44287</v>
      </c>
      <c r="P372" s="5" t="str">
        <f t="shared" si="79"/>
        <v>Yes</v>
      </c>
      <c r="R372" s="6">
        <v>43922</v>
      </c>
      <c r="T372" s="100" t="s">
        <v>325</v>
      </c>
    </row>
    <row r="373" spans="1:20" x14ac:dyDescent="0.25">
      <c r="A373" s="107" t="s">
        <v>970</v>
      </c>
      <c r="B373" s="113" t="s">
        <v>1120</v>
      </c>
      <c r="C373" s="244" t="s">
        <v>967</v>
      </c>
      <c r="D373" s="107" t="s">
        <v>921</v>
      </c>
      <c r="E373" s="10"/>
      <c r="F373" s="24" t="s">
        <v>295</v>
      </c>
      <c r="G373" s="10"/>
      <c r="H373" s="10"/>
      <c r="I373" s="59">
        <v>114.28999999999999</v>
      </c>
      <c r="J373" s="10"/>
      <c r="K373" s="10"/>
      <c r="L373" s="280">
        <f t="shared" si="80"/>
        <v>117.72</v>
      </c>
      <c r="M373" s="10"/>
      <c r="N373" s="10"/>
      <c r="O373" s="51">
        <f>IF(P373="Yes",'MD Rates'!$B$1,R373)</f>
        <v>44287</v>
      </c>
      <c r="P373" s="5" t="str">
        <f t="shared" si="79"/>
        <v>Yes</v>
      </c>
      <c r="R373" s="6">
        <v>43922</v>
      </c>
      <c r="T373" s="100" t="s">
        <v>325</v>
      </c>
    </row>
    <row r="374" spans="1:20" x14ac:dyDescent="0.25">
      <c r="A374" s="107" t="s">
        <v>970</v>
      </c>
      <c r="B374" s="113" t="s">
        <v>1120</v>
      </c>
      <c r="C374" s="244" t="s">
        <v>967</v>
      </c>
      <c r="D374" s="107" t="s">
        <v>921</v>
      </c>
      <c r="E374" s="10"/>
      <c r="F374" s="24" t="s">
        <v>296</v>
      </c>
      <c r="G374" s="10"/>
      <c r="H374" s="10"/>
      <c r="I374" s="59">
        <v>137.16999999999999</v>
      </c>
      <c r="J374" s="10"/>
      <c r="K374" s="10"/>
      <c r="L374" s="280">
        <f t="shared" si="80"/>
        <v>141.29000000000002</v>
      </c>
      <c r="M374" s="10"/>
      <c r="N374" s="10"/>
      <c r="O374" s="51">
        <f>IF(P374="Yes",'MD Rates'!$B$1,R374)</f>
        <v>44287</v>
      </c>
      <c r="P374" s="5" t="str">
        <f t="shared" si="79"/>
        <v>Yes</v>
      </c>
      <c r="R374" s="6">
        <v>43922</v>
      </c>
      <c r="T374" s="100" t="s">
        <v>325</v>
      </c>
    </row>
    <row r="375" spans="1:20" x14ac:dyDescent="0.25">
      <c r="A375" s="107" t="s">
        <v>970</v>
      </c>
      <c r="B375" s="113" t="s">
        <v>1120</v>
      </c>
      <c r="C375" s="244" t="s">
        <v>967</v>
      </c>
      <c r="D375" s="107" t="s">
        <v>921</v>
      </c>
      <c r="E375" s="10"/>
      <c r="F375" s="24" t="s">
        <v>297</v>
      </c>
      <c r="G375" s="10"/>
      <c r="H375" s="10"/>
      <c r="I375" s="59">
        <v>160.05000000000001</v>
      </c>
      <c r="J375" s="10"/>
      <c r="K375" s="10"/>
      <c r="L375" s="280">
        <f t="shared" si="80"/>
        <v>164.86</v>
      </c>
      <c r="M375" s="10"/>
      <c r="N375" s="10"/>
      <c r="O375" s="51">
        <f>IF(P375="Yes",'MD Rates'!$B$1,R375)</f>
        <v>44287</v>
      </c>
      <c r="P375" s="5" t="str">
        <f t="shared" si="79"/>
        <v>Yes</v>
      </c>
      <c r="R375" s="6">
        <v>43922</v>
      </c>
      <c r="T375" s="100" t="s">
        <v>325</v>
      </c>
    </row>
    <row r="376" spans="1:20" x14ac:dyDescent="0.25">
      <c r="A376" s="107" t="s">
        <v>970</v>
      </c>
      <c r="B376" s="113" t="s">
        <v>1120</v>
      </c>
      <c r="C376" s="244" t="s">
        <v>967</v>
      </c>
      <c r="D376" s="107" t="s">
        <v>921</v>
      </c>
      <c r="E376" s="10"/>
      <c r="F376" s="24" t="s">
        <v>298</v>
      </c>
      <c r="G376" s="10"/>
      <c r="H376" s="10"/>
      <c r="I376" s="59">
        <v>119.1</v>
      </c>
      <c r="J376" s="10"/>
      <c r="K376" s="10"/>
      <c r="L376" s="280">
        <f t="shared" si="80"/>
        <v>122.67</v>
      </c>
      <c r="M376" s="10"/>
      <c r="N376" s="10"/>
      <c r="O376" s="51">
        <f>IF(P376="Yes",'MD Rates'!$B$1,R376)</f>
        <v>44287</v>
      </c>
      <c r="P376" s="5" t="str">
        <f t="shared" ref="P376:P439" si="81">IF(I376&lt;&gt;L376,"Yes","No")</f>
        <v>Yes</v>
      </c>
      <c r="R376" s="6">
        <v>43922</v>
      </c>
      <c r="T376" s="100" t="s">
        <v>325</v>
      </c>
    </row>
    <row r="377" spans="1:20" x14ac:dyDescent="0.25">
      <c r="A377" s="107" t="s">
        <v>970</v>
      </c>
      <c r="B377" s="113" t="s">
        <v>1120</v>
      </c>
      <c r="C377" s="244" t="s">
        <v>967</v>
      </c>
      <c r="D377" s="107" t="s">
        <v>921</v>
      </c>
      <c r="E377" s="10"/>
      <c r="F377" s="24" t="s">
        <v>299</v>
      </c>
      <c r="G377" s="10"/>
      <c r="H377" s="10"/>
      <c r="I377" s="59">
        <v>137.11000000000001</v>
      </c>
      <c r="J377" s="10"/>
      <c r="K377" s="10"/>
      <c r="L377" s="280">
        <f t="shared" si="80"/>
        <v>141.22</v>
      </c>
      <c r="M377" s="10"/>
      <c r="N377" s="10"/>
      <c r="O377" s="51">
        <f>IF(P377="Yes",'MD Rates'!$B$1,R377)</f>
        <v>44287</v>
      </c>
      <c r="P377" s="5" t="str">
        <f t="shared" si="81"/>
        <v>Yes</v>
      </c>
      <c r="R377" s="6">
        <v>43922</v>
      </c>
      <c r="T377" s="100" t="s">
        <v>325</v>
      </c>
    </row>
    <row r="378" spans="1:20" x14ac:dyDescent="0.25">
      <c r="A378" s="107" t="s">
        <v>970</v>
      </c>
      <c r="B378" s="113" t="s">
        <v>1120</v>
      </c>
      <c r="C378" s="244" t="s">
        <v>967</v>
      </c>
      <c r="D378" s="107" t="s">
        <v>921</v>
      </c>
      <c r="E378" s="10"/>
      <c r="F378" s="24" t="s">
        <v>300</v>
      </c>
      <c r="G378" s="10"/>
      <c r="H378" s="10"/>
      <c r="I378" s="59">
        <v>182.81</v>
      </c>
      <c r="J378" s="10"/>
      <c r="K378" s="10"/>
      <c r="L378" s="280">
        <f t="shared" si="80"/>
        <v>188.29000000000002</v>
      </c>
      <c r="M378" s="10"/>
      <c r="N378" s="10"/>
      <c r="O378" s="51">
        <f>IF(P378="Yes",'MD Rates'!$B$1,R378)</f>
        <v>44287</v>
      </c>
      <c r="P378" s="5" t="str">
        <f t="shared" si="81"/>
        <v>Yes</v>
      </c>
      <c r="R378" s="6">
        <v>43922</v>
      </c>
      <c r="T378" s="100" t="s">
        <v>325</v>
      </c>
    </row>
    <row r="379" spans="1:20" x14ac:dyDescent="0.25">
      <c r="A379" s="107" t="s">
        <v>970</v>
      </c>
      <c r="B379" s="113" t="s">
        <v>1120</v>
      </c>
      <c r="C379" s="244" t="s">
        <v>967</v>
      </c>
      <c r="D379" s="107" t="s">
        <v>921</v>
      </c>
      <c r="E379" s="10"/>
      <c r="F379" s="24" t="s">
        <v>301</v>
      </c>
      <c r="G379" s="10"/>
      <c r="H379" s="10"/>
      <c r="I379" s="59">
        <v>159.99</v>
      </c>
      <c r="J379" s="10"/>
      <c r="K379" s="10"/>
      <c r="L379" s="280">
        <f t="shared" si="80"/>
        <v>164.79</v>
      </c>
      <c r="M379" s="10"/>
      <c r="N379" s="10"/>
      <c r="O379" s="51">
        <f>IF(P379="Yes",'MD Rates'!$B$1,R379)</f>
        <v>44287</v>
      </c>
      <c r="P379" s="5" t="str">
        <f t="shared" si="81"/>
        <v>Yes</v>
      </c>
      <c r="R379" s="6">
        <v>43922</v>
      </c>
      <c r="T379" s="100" t="s">
        <v>325</v>
      </c>
    </row>
    <row r="380" spans="1:20" x14ac:dyDescent="0.25">
      <c r="A380" s="107" t="s">
        <v>970</v>
      </c>
      <c r="B380" s="113" t="s">
        <v>1120</v>
      </c>
      <c r="C380" s="244" t="s">
        <v>967</v>
      </c>
      <c r="D380" s="107" t="s">
        <v>921</v>
      </c>
      <c r="E380" s="10"/>
      <c r="F380" s="24" t="s">
        <v>302</v>
      </c>
      <c r="G380" s="10"/>
      <c r="H380" s="10"/>
      <c r="I380" s="59">
        <v>182.87</v>
      </c>
      <c r="J380" s="10"/>
      <c r="K380" s="10"/>
      <c r="L380" s="280">
        <f t="shared" si="80"/>
        <v>188.36</v>
      </c>
      <c r="M380" s="10"/>
      <c r="N380" s="10"/>
      <c r="O380" s="51">
        <f>IF(P380="Yes",'MD Rates'!$B$1,R380)</f>
        <v>44287</v>
      </c>
      <c r="P380" s="5" t="str">
        <f t="shared" si="81"/>
        <v>Yes</v>
      </c>
      <c r="R380" s="6">
        <v>43922</v>
      </c>
      <c r="T380" s="100" t="s">
        <v>325</v>
      </c>
    </row>
    <row r="381" spans="1:20" x14ac:dyDescent="0.25">
      <c r="A381" s="107" t="s">
        <v>970</v>
      </c>
      <c r="B381" s="113" t="s">
        <v>1120</v>
      </c>
      <c r="C381" s="244" t="s">
        <v>967</v>
      </c>
      <c r="D381" s="107" t="s">
        <v>921</v>
      </c>
      <c r="E381" s="10"/>
      <c r="F381" s="24" t="s">
        <v>303</v>
      </c>
      <c r="G381" s="10"/>
      <c r="H381" s="10"/>
      <c r="I381" s="59">
        <v>205.75</v>
      </c>
      <c r="J381" s="10"/>
      <c r="K381" s="10"/>
      <c r="L381" s="280">
        <f t="shared" si="80"/>
        <v>211.93</v>
      </c>
      <c r="M381" s="10"/>
      <c r="N381" s="10"/>
      <c r="O381" s="51">
        <f>IF(P381="Yes",'MD Rates'!$B$1,R381)</f>
        <v>44287</v>
      </c>
      <c r="P381" s="5" t="str">
        <f t="shared" si="81"/>
        <v>Yes</v>
      </c>
      <c r="R381" s="6">
        <v>43922</v>
      </c>
      <c r="T381" s="100" t="s">
        <v>325</v>
      </c>
    </row>
    <row r="382" spans="1:20" x14ac:dyDescent="0.25">
      <c r="A382" s="107" t="s">
        <v>970</v>
      </c>
      <c r="B382" s="113" t="s">
        <v>1120</v>
      </c>
      <c r="C382" s="244" t="s">
        <v>967</v>
      </c>
      <c r="D382" s="107" t="s">
        <v>921</v>
      </c>
      <c r="E382" s="10"/>
      <c r="F382" s="24" t="s">
        <v>304</v>
      </c>
      <c r="G382" s="10"/>
      <c r="H382" s="10"/>
      <c r="I382" s="59">
        <v>182.82</v>
      </c>
      <c r="J382" s="10"/>
      <c r="K382" s="10"/>
      <c r="L382" s="280">
        <f t="shared" si="80"/>
        <v>188.3</v>
      </c>
      <c r="M382" s="10"/>
      <c r="N382" s="10"/>
      <c r="O382" s="51">
        <f>IF(P382="Yes",'MD Rates'!$B$1,R382)</f>
        <v>44287</v>
      </c>
      <c r="P382" s="5" t="str">
        <f t="shared" si="81"/>
        <v>Yes</v>
      </c>
      <c r="R382" s="6">
        <v>43922</v>
      </c>
      <c r="T382" s="100" t="s">
        <v>325</v>
      </c>
    </row>
    <row r="383" spans="1:20" x14ac:dyDescent="0.25">
      <c r="A383" s="107" t="s">
        <v>970</v>
      </c>
      <c r="B383" s="113" t="s">
        <v>1120</v>
      </c>
      <c r="C383" s="244" t="s">
        <v>967</v>
      </c>
      <c r="D383" s="107" t="s">
        <v>921</v>
      </c>
      <c r="E383" s="10"/>
      <c r="F383" s="24" t="s">
        <v>305</v>
      </c>
      <c r="G383" s="10"/>
      <c r="H383" s="10"/>
      <c r="I383" s="59">
        <v>205.7</v>
      </c>
      <c r="J383" s="10"/>
      <c r="K383" s="10"/>
      <c r="L383" s="280">
        <f t="shared" si="80"/>
        <v>211.87</v>
      </c>
      <c r="M383" s="10"/>
      <c r="N383" s="10"/>
      <c r="O383" s="51">
        <f>IF(P383="Yes",'MD Rates'!$B$1,R383)</f>
        <v>44287</v>
      </c>
      <c r="P383" s="5" t="str">
        <f t="shared" si="81"/>
        <v>Yes</v>
      </c>
      <c r="R383" s="6">
        <v>43922</v>
      </c>
      <c r="T383" s="100" t="s">
        <v>325</v>
      </c>
    </row>
    <row r="384" spans="1:20" x14ac:dyDescent="0.25">
      <c r="A384" s="107" t="s">
        <v>970</v>
      </c>
      <c r="B384" s="113" t="s">
        <v>1120</v>
      </c>
      <c r="C384" s="244" t="s">
        <v>967</v>
      </c>
      <c r="D384" s="107" t="s">
        <v>921</v>
      </c>
      <c r="E384" s="10"/>
      <c r="F384" s="24" t="s">
        <v>306</v>
      </c>
      <c r="G384" s="10"/>
      <c r="H384" s="10"/>
      <c r="I384" s="59">
        <v>228.57999999999998</v>
      </c>
      <c r="J384" s="10"/>
      <c r="K384" s="10"/>
      <c r="L384" s="280">
        <f t="shared" si="80"/>
        <v>235.44</v>
      </c>
      <c r="M384" s="10"/>
      <c r="N384" s="10"/>
      <c r="O384" s="51">
        <f>IF(P384="Yes",'MD Rates'!$B$1,R384)</f>
        <v>44287</v>
      </c>
      <c r="P384" s="5" t="str">
        <f t="shared" si="81"/>
        <v>Yes</v>
      </c>
      <c r="R384" s="6">
        <v>43922</v>
      </c>
      <c r="T384" s="100" t="s">
        <v>325</v>
      </c>
    </row>
    <row r="385" spans="1:20" x14ac:dyDescent="0.25">
      <c r="A385" s="107" t="s">
        <v>970</v>
      </c>
      <c r="B385" s="113" t="s">
        <v>1120</v>
      </c>
      <c r="C385" s="244" t="s">
        <v>967</v>
      </c>
      <c r="D385" s="107" t="s">
        <v>921</v>
      </c>
      <c r="E385" s="10"/>
      <c r="F385" s="24" t="s">
        <v>307</v>
      </c>
      <c r="G385" s="10"/>
      <c r="H385" s="10"/>
      <c r="I385" s="59">
        <v>251.45999999999998</v>
      </c>
      <c r="J385" s="10"/>
      <c r="K385" s="10"/>
      <c r="L385" s="280">
        <f t="shared" si="80"/>
        <v>259.01</v>
      </c>
      <c r="M385" s="10"/>
      <c r="N385" s="10"/>
      <c r="O385" s="51">
        <f>IF(P385="Yes",'MD Rates'!$B$1,R385)</f>
        <v>44287</v>
      </c>
      <c r="P385" s="5" t="str">
        <f t="shared" si="81"/>
        <v>Yes</v>
      </c>
      <c r="R385" s="6">
        <v>43922</v>
      </c>
      <c r="T385" s="100" t="s">
        <v>325</v>
      </c>
    </row>
    <row r="386" spans="1:20" x14ac:dyDescent="0.25">
      <c r="A386" s="107" t="s">
        <v>970</v>
      </c>
      <c r="B386" s="113" t="s">
        <v>1120</v>
      </c>
      <c r="C386" s="244" t="s">
        <v>967</v>
      </c>
      <c r="D386" s="107" t="s">
        <v>921</v>
      </c>
      <c r="E386" s="10"/>
      <c r="F386" s="24" t="s">
        <v>308</v>
      </c>
      <c r="G386" s="10"/>
      <c r="H386" s="10"/>
      <c r="I386" s="59">
        <v>45.7</v>
      </c>
      <c r="J386" s="10"/>
      <c r="K386" s="10"/>
      <c r="L386" s="280">
        <f t="shared" si="80"/>
        <v>47.07</v>
      </c>
      <c r="M386" s="10"/>
      <c r="N386" s="10"/>
      <c r="O386" s="51">
        <f>IF(P386="Yes",'MD Rates'!$B$1,R386)</f>
        <v>44287</v>
      </c>
      <c r="P386" s="5" t="str">
        <f t="shared" si="81"/>
        <v>Yes</v>
      </c>
      <c r="R386" s="6">
        <v>43922</v>
      </c>
      <c r="T386" s="100" t="s">
        <v>325</v>
      </c>
    </row>
    <row r="387" spans="1:20" ht="14.5" x14ac:dyDescent="0.35">
      <c r="A387" s="107" t="s">
        <v>970</v>
      </c>
      <c r="B387" s="113" t="s">
        <v>1120</v>
      </c>
      <c r="C387" s="244" t="s">
        <v>967</v>
      </c>
      <c r="D387" s="107" t="s">
        <v>374</v>
      </c>
      <c r="E387" s="10"/>
      <c r="F387" s="24" t="s">
        <v>285</v>
      </c>
      <c r="G387" s="10"/>
      <c r="H387" s="10"/>
      <c r="I387" s="628">
        <v>91.41</v>
      </c>
      <c r="J387" s="10"/>
      <c r="K387" s="10"/>
      <c r="L387" s="280">
        <f t="shared" si="80"/>
        <v>94.15</v>
      </c>
      <c r="M387" s="10"/>
      <c r="N387" s="10"/>
      <c r="O387" s="51">
        <f>IF(P387="Yes",'MD Rates'!$B$1,R387)</f>
        <v>44287</v>
      </c>
      <c r="P387" s="5" t="str">
        <f t="shared" si="81"/>
        <v>Yes</v>
      </c>
      <c r="R387" s="6">
        <v>43922</v>
      </c>
      <c r="T387" s="100" t="s">
        <v>325</v>
      </c>
    </row>
    <row r="388" spans="1:20" ht="14.5" x14ac:dyDescent="0.35">
      <c r="A388" s="107" t="s">
        <v>970</v>
      </c>
      <c r="B388" s="113" t="s">
        <v>1120</v>
      </c>
      <c r="C388" s="244" t="s">
        <v>967</v>
      </c>
      <c r="D388" s="107" t="s">
        <v>374</v>
      </c>
      <c r="E388" s="10"/>
      <c r="F388" s="24" t="s">
        <v>286</v>
      </c>
      <c r="G388" s="10"/>
      <c r="H388" s="10"/>
      <c r="I388" s="628">
        <v>137.11000000000001</v>
      </c>
      <c r="J388" s="10"/>
      <c r="K388" s="10"/>
      <c r="L388" s="280">
        <f t="shared" si="80"/>
        <v>141.22</v>
      </c>
      <c r="M388" s="10"/>
      <c r="N388" s="10"/>
      <c r="O388" s="51">
        <f>IF(P388="Yes",'MD Rates'!$B$1,R388)</f>
        <v>44287</v>
      </c>
      <c r="P388" s="5" t="str">
        <f t="shared" si="81"/>
        <v>Yes</v>
      </c>
      <c r="R388" s="6">
        <v>43922</v>
      </c>
      <c r="T388" s="100" t="s">
        <v>325</v>
      </c>
    </row>
    <row r="389" spans="1:20" ht="14.5" x14ac:dyDescent="0.35">
      <c r="A389" s="107" t="s">
        <v>970</v>
      </c>
      <c r="B389" s="113" t="s">
        <v>1120</v>
      </c>
      <c r="C389" s="244" t="s">
        <v>967</v>
      </c>
      <c r="D389" s="107" t="s">
        <v>374</v>
      </c>
      <c r="E389" s="10"/>
      <c r="F389" s="24" t="s">
        <v>287</v>
      </c>
      <c r="G389" s="10"/>
      <c r="H389" s="10"/>
      <c r="I389" s="628">
        <v>182.81</v>
      </c>
      <c r="J389" s="10"/>
      <c r="K389" s="10"/>
      <c r="L389" s="280">
        <f t="shared" si="80"/>
        <v>188.29000000000002</v>
      </c>
      <c r="M389" s="10"/>
      <c r="N389" s="10"/>
      <c r="O389" s="51">
        <f>IF(P389="Yes",'MD Rates'!$B$1,R389)</f>
        <v>44287</v>
      </c>
      <c r="P389" s="5" t="str">
        <f t="shared" si="81"/>
        <v>Yes</v>
      </c>
      <c r="R389" s="6">
        <v>43922</v>
      </c>
      <c r="T389" s="100" t="s">
        <v>325</v>
      </c>
    </row>
    <row r="390" spans="1:20" x14ac:dyDescent="0.25">
      <c r="A390" s="107" t="s">
        <v>970</v>
      </c>
      <c r="B390" s="113" t="s">
        <v>1120</v>
      </c>
      <c r="C390" s="244" t="s">
        <v>967</v>
      </c>
      <c r="D390" s="107" t="s">
        <v>374</v>
      </c>
      <c r="E390" s="10"/>
      <c r="F390" s="24" t="s">
        <v>288</v>
      </c>
      <c r="G390" s="10"/>
      <c r="H390" s="10"/>
      <c r="I390" s="59">
        <v>228.51000000000002</v>
      </c>
      <c r="J390" s="10"/>
      <c r="K390" s="10"/>
      <c r="L390" s="280">
        <f t="shared" si="80"/>
        <v>235.36</v>
      </c>
      <c r="M390" s="10"/>
      <c r="N390" s="10"/>
      <c r="O390" s="51">
        <f>IF(P390="Yes",'MD Rates'!$B$1,R390)</f>
        <v>44287</v>
      </c>
      <c r="P390" s="5" t="str">
        <f t="shared" si="81"/>
        <v>Yes</v>
      </c>
      <c r="R390" s="6">
        <v>43922</v>
      </c>
      <c r="T390" s="100" t="s">
        <v>325</v>
      </c>
    </row>
    <row r="391" spans="1:20" x14ac:dyDescent="0.25">
      <c r="A391" s="107" t="s">
        <v>970</v>
      </c>
      <c r="B391" s="113" t="s">
        <v>1120</v>
      </c>
      <c r="C391" s="244" t="s">
        <v>967</v>
      </c>
      <c r="D391" s="107" t="s">
        <v>374</v>
      </c>
      <c r="E391" s="10"/>
      <c r="F391" s="24" t="s">
        <v>289</v>
      </c>
      <c r="G391" s="10"/>
      <c r="H391" s="10"/>
      <c r="I391" s="59">
        <v>139.4</v>
      </c>
      <c r="J391" s="10"/>
      <c r="K391" s="10"/>
      <c r="L391" s="280">
        <f t="shared" si="80"/>
        <v>143.58000000000001</v>
      </c>
      <c r="M391" s="10"/>
      <c r="N391" s="10"/>
      <c r="O391" s="51">
        <f>IF(P391="Yes",'MD Rates'!$B$1,R391)</f>
        <v>44287</v>
      </c>
      <c r="P391" s="5" t="str">
        <f t="shared" si="81"/>
        <v>Yes</v>
      </c>
      <c r="R391" s="6">
        <v>43922</v>
      </c>
      <c r="T391" s="100" t="s">
        <v>325</v>
      </c>
    </row>
    <row r="392" spans="1:20" x14ac:dyDescent="0.25">
      <c r="A392" s="107" t="s">
        <v>970</v>
      </c>
      <c r="B392" s="113" t="s">
        <v>1120</v>
      </c>
      <c r="C392" s="244" t="s">
        <v>967</v>
      </c>
      <c r="D392" s="107" t="s">
        <v>374</v>
      </c>
      <c r="E392" s="10"/>
      <c r="F392" s="24" t="s">
        <v>290</v>
      </c>
      <c r="G392" s="10"/>
      <c r="H392" s="10"/>
      <c r="I392" s="59">
        <v>137.11000000000001</v>
      </c>
      <c r="J392" s="10"/>
      <c r="K392" s="10"/>
      <c r="L392" s="280">
        <f t="shared" si="80"/>
        <v>141.22</v>
      </c>
      <c r="M392" s="10"/>
      <c r="N392" s="10"/>
      <c r="O392" s="51">
        <f>IF(P392="Yes",'MD Rates'!$B$1,R392)</f>
        <v>44287</v>
      </c>
      <c r="P392" s="5" t="str">
        <f t="shared" si="81"/>
        <v>Yes</v>
      </c>
      <c r="R392" s="6">
        <v>43922</v>
      </c>
      <c r="T392" s="100" t="s">
        <v>325</v>
      </c>
    </row>
    <row r="393" spans="1:20" x14ac:dyDescent="0.25">
      <c r="A393" s="107" t="s">
        <v>970</v>
      </c>
      <c r="B393" s="113" t="s">
        <v>1120</v>
      </c>
      <c r="C393" s="244" t="s">
        <v>967</v>
      </c>
      <c r="D393" s="107" t="s">
        <v>374</v>
      </c>
      <c r="E393" s="10"/>
      <c r="F393" s="24" t="s">
        <v>291</v>
      </c>
      <c r="G393" s="10"/>
      <c r="H393" s="10"/>
      <c r="I393" s="59">
        <v>182.82</v>
      </c>
      <c r="J393" s="10"/>
      <c r="K393" s="10"/>
      <c r="L393" s="280">
        <f t="shared" si="80"/>
        <v>188.3</v>
      </c>
      <c r="M393" s="10"/>
      <c r="N393" s="10"/>
      <c r="O393" s="51">
        <f>IF(P393="Yes",'MD Rates'!$B$1,R393)</f>
        <v>44287</v>
      </c>
      <c r="P393" s="5" t="str">
        <f t="shared" si="81"/>
        <v>Yes</v>
      </c>
      <c r="R393" s="6">
        <v>43922</v>
      </c>
      <c r="T393" s="100" t="s">
        <v>325</v>
      </c>
    </row>
    <row r="394" spans="1:20" x14ac:dyDescent="0.25">
      <c r="A394" s="107" t="s">
        <v>970</v>
      </c>
      <c r="B394" s="113" t="s">
        <v>1120</v>
      </c>
      <c r="C394" s="244" t="s">
        <v>967</v>
      </c>
      <c r="D394" s="107" t="s">
        <v>374</v>
      </c>
      <c r="E394" s="10"/>
      <c r="F394" s="24" t="s">
        <v>292</v>
      </c>
      <c r="G394" s="10"/>
      <c r="H394" s="10"/>
      <c r="I394" s="59">
        <v>182.82</v>
      </c>
      <c r="J394" s="10"/>
      <c r="K394" s="10"/>
      <c r="L394" s="280">
        <f t="shared" si="80"/>
        <v>188.3</v>
      </c>
      <c r="M394" s="10"/>
      <c r="N394" s="10"/>
      <c r="O394" s="51">
        <f>IF(P394="Yes",'MD Rates'!$B$1,R394)</f>
        <v>44287</v>
      </c>
      <c r="P394" s="5" t="str">
        <f t="shared" si="81"/>
        <v>Yes</v>
      </c>
      <c r="R394" s="6">
        <v>43922</v>
      </c>
      <c r="T394" s="100" t="s">
        <v>325</v>
      </c>
    </row>
    <row r="395" spans="1:20" x14ac:dyDescent="0.25">
      <c r="A395" s="107" t="s">
        <v>970</v>
      </c>
      <c r="B395" s="113" t="s">
        <v>1120</v>
      </c>
      <c r="C395" s="244" t="s">
        <v>967</v>
      </c>
      <c r="D395" s="107" t="s">
        <v>374</v>
      </c>
      <c r="E395" s="10"/>
      <c r="F395" s="24" t="s">
        <v>293</v>
      </c>
      <c r="G395" s="10"/>
      <c r="H395" s="10"/>
      <c r="I395" s="59">
        <v>274.24</v>
      </c>
      <c r="J395" s="10"/>
      <c r="K395" s="10"/>
      <c r="L395" s="280">
        <f t="shared" si="80"/>
        <v>282.47000000000003</v>
      </c>
      <c r="M395" s="10"/>
      <c r="N395" s="10"/>
      <c r="O395" s="51">
        <f>IF(P395="Yes",'MD Rates'!$B$1,R395)</f>
        <v>44287</v>
      </c>
      <c r="P395" s="5" t="str">
        <f t="shared" si="81"/>
        <v>Yes</v>
      </c>
      <c r="R395" s="6">
        <v>43922</v>
      </c>
      <c r="T395" s="100" t="s">
        <v>325</v>
      </c>
    </row>
    <row r="396" spans="1:20" x14ac:dyDescent="0.25">
      <c r="A396" s="107" t="s">
        <v>970</v>
      </c>
      <c r="B396" s="113" t="s">
        <v>1120</v>
      </c>
      <c r="C396" s="244" t="s">
        <v>967</v>
      </c>
      <c r="D396" s="107" t="s">
        <v>374</v>
      </c>
      <c r="E396" s="10"/>
      <c r="F396" s="24" t="s">
        <v>294</v>
      </c>
      <c r="G396" s="10"/>
      <c r="H396" s="10"/>
      <c r="I396" s="59">
        <v>91.41</v>
      </c>
      <c r="J396" s="10"/>
      <c r="K396" s="10"/>
      <c r="L396" s="280">
        <f t="shared" si="80"/>
        <v>94.15</v>
      </c>
      <c r="M396" s="10"/>
      <c r="N396" s="10"/>
      <c r="O396" s="51">
        <f>IF(P396="Yes",'MD Rates'!$B$1,R396)</f>
        <v>44287</v>
      </c>
      <c r="P396" s="5" t="str">
        <f t="shared" si="81"/>
        <v>Yes</v>
      </c>
      <c r="R396" s="6">
        <v>43922</v>
      </c>
      <c r="T396" s="100" t="s">
        <v>325</v>
      </c>
    </row>
    <row r="397" spans="1:20" x14ac:dyDescent="0.25">
      <c r="A397" s="107" t="s">
        <v>970</v>
      </c>
      <c r="B397" s="113" t="s">
        <v>1120</v>
      </c>
      <c r="C397" s="244" t="s">
        <v>967</v>
      </c>
      <c r="D397" s="107" t="s">
        <v>374</v>
      </c>
      <c r="E397" s="10"/>
      <c r="F397" s="24" t="s">
        <v>295</v>
      </c>
      <c r="G397" s="10"/>
      <c r="H397" s="10"/>
      <c r="I397" s="59">
        <v>114.28999999999999</v>
      </c>
      <c r="J397" s="10"/>
      <c r="K397" s="10"/>
      <c r="L397" s="280">
        <f t="shared" si="80"/>
        <v>117.72</v>
      </c>
      <c r="M397" s="10"/>
      <c r="N397" s="10"/>
      <c r="O397" s="51">
        <f>IF(P397="Yes",'MD Rates'!$B$1,R397)</f>
        <v>44287</v>
      </c>
      <c r="P397" s="5" t="str">
        <f t="shared" si="81"/>
        <v>Yes</v>
      </c>
      <c r="R397" s="6">
        <v>43922</v>
      </c>
      <c r="T397" s="100" t="s">
        <v>325</v>
      </c>
    </row>
    <row r="398" spans="1:20" x14ac:dyDescent="0.25">
      <c r="A398" s="107" t="s">
        <v>970</v>
      </c>
      <c r="B398" s="113" t="s">
        <v>1120</v>
      </c>
      <c r="C398" s="244" t="s">
        <v>967</v>
      </c>
      <c r="D398" s="107" t="s">
        <v>374</v>
      </c>
      <c r="E398" s="10"/>
      <c r="F398" s="24" t="s">
        <v>296</v>
      </c>
      <c r="G398" s="10"/>
      <c r="H398" s="10"/>
      <c r="I398" s="59">
        <v>137.16999999999999</v>
      </c>
      <c r="J398" s="10"/>
      <c r="K398" s="10"/>
      <c r="L398" s="280">
        <f t="shared" si="80"/>
        <v>141.29000000000002</v>
      </c>
      <c r="M398" s="10"/>
      <c r="N398" s="10"/>
      <c r="O398" s="51">
        <f>IF(P398="Yes",'MD Rates'!$B$1,R398)</f>
        <v>44287</v>
      </c>
      <c r="P398" s="5" t="str">
        <f t="shared" si="81"/>
        <v>Yes</v>
      </c>
      <c r="R398" s="6">
        <v>43922</v>
      </c>
      <c r="T398" s="100" t="s">
        <v>325</v>
      </c>
    </row>
    <row r="399" spans="1:20" x14ac:dyDescent="0.25">
      <c r="A399" s="107" t="s">
        <v>970</v>
      </c>
      <c r="B399" s="113" t="s">
        <v>1120</v>
      </c>
      <c r="C399" s="244" t="s">
        <v>967</v>
      </c>
      <c r="D399" s="107" t="s">
        <v>374</v>
      </c>
      <c r="E399" s="10"/>
      <c r="F399" s="24" t="s">
        <v>297</v>
      </c>
      <c r="G399" s="10"/>
      <c r="H399" s="10"/>
      <c r="I399" s="59">
        <v>160.05000000000001</v>
      </c>
      <c r="J399" s="10"/>
      <c r="K399" s="10"/>
      <c r="L399" s="280">
        <f t="shared" si="80"/>
        <v>164.86</v>
      </c>
      <c r="M399" s="10"/>
      <c r="N399" s="10"/>
      <c r="O399" s="51">
        <f>IF(P399="Yes",'MD Rates'!$B$1,R399)</f>
        <v>44287</v>
      </c>
      <c r="P399" s="5" t="str">
        <f t="shared" si="81"/>
        <v>Yes</v>
      </c>
      <c r="R399" s="6">
        <v>43922</v>
      </c>
      <c r="T399" s="100" t="s">
        <v>325</v>
      </c>
    </row>
    <row r="400" spans="1:20" x14ac:dyDescent="0.25">
      <c r="A400" s="107" t="s">
        <v>970</v>
      </c>
      <c r="B400" s="113" t="s">
        <v>1120</v>
      </c>
      <c r="C400" s="244" t="s">
        <v>967</v>
      </c>
      <c r="D400" s="107" t="s">
        <v>374</v>
      </c>
      <c r="E400" s="10"/>
      <c r="F400" s="24" t="s">
        <v>298</v>
      </c>
      <c r="G400" s="10"/>
      <c r="H400" s="10"/>
      <c r="I400" s="59">
        <v>119.1</v>
      </c>
      <c r="J400" s="10"/>
      <c r="K400" s="10"/>
      <c r="L400" s="280">
        <f t="shared" si="80"/>
        <v>122.67</v>
      </c>
      <c r="M400" s="10"/>
      <c r="N400" s="10"/>
      <c r="O400" s="51">
        <f>IF(P400="Yes",'MD Rates'!$B$1,R400)</f>
        <v>44287</v>
      </c>
      <c r="P400" s="5" t="str">
        <f t="shared" si="81"/>
        <v>Yes</v>
      </c>
      <c r="R400" s="6">
        <v>43922</v>
      </c>
      <c r="T400" s="100" t="s">
        <v>325</v>
      </c>
    </row>
    <row r="401" spans="1:20" x14ac:dyDescent="0.25">
      <c r="A401" s="107" t="s">
        <v>970</v>
      </c>
      <c r="B401" s="113" t="s">
        <v>1120</v>
      </c>
      <c r="C401" s="244" t="s">
        <v>967</v>
      </c>
      <c r="D401" s="107" t="s">
        <v>374</v>
      </c>
      <c r="E401" s="10"/>
      <c r="F401" s="24" t="s">
        <v>299</v>
      </c>
      <c r="G401" s="10"/>
      <c r="H401" s="10"/>
      <c r="I401" s="59">
        <v>137.11000000000001</v>
      </c>
      <c r="J401" s="10"/>
      <c r="K401" s="10"/>
      <c r="L401" s="280">
        <f t="shared" si="80"/>
        <v>141.22</v>
      </c>
      <c r="M401" s="10"/>
      <c r="N401" s="10"/>
      <c r="O401" s="51">
        <f>IF(P401="Yes",'MD Rates'!$B$1,R401)</f>
        <v>44287</v>
      </c>
      <c r="P401" s="5" t="str">
        <f t="shared" si="81"/>
        <v>Yes</v>
      </c>
      <c r="R401" s="6">
        <v>43922</v>
      </c>
      <c r="T401" s="100" t="s">
        <v>325</v>
      </c>
    </row>
    <row r="402" spans="1:20" x14ac:dyDescent="0.25">
      <c r="A402" s="107" t="s">
        <v>970</v>
      </c>
      <c r="B402" s="113" t="s">
        <v>1120</v>
      </c>
      <c r="C402" s="244" t="s">
        <v>967</v>
      </c>
      <c r="D402" s="107" t="s">
        <v>374</v>
      </c>
      <c r="E402" s="10"/>
      <c r="F402" s="24" t="s">
        <v>300</v>
      </c>
      <c r="G402" s="10"/>
      <c r="H402" s="10"/>
      <c r="I402" s="59">
        <v>182.81</v>
      </c>
      <c r="J402" s="10"/>
      <c r="K402" s="10"/>
      <c r="L402" s="280">
        <f t="shared" si="80"/>
        <v>188.29000000000002</v>
      </c>
      <c r="M402" s="10"/>
      <c r="N402" s="10"/>
      <c r="O402" s="51">
        <f>IF(P402="Yes",'MD Rates'!$B$1,R402)</f>
        <v>44287</v>
      </c>
      <c r="P402" s="5" t="str">
        <f t="shared" si="81"/>
        <v>Yes</v>
      </c>
      <c r="R402" s="6">
        <v>43922</v>
      </c>
      <c r="T402" s="100" t="s">
        <v>325</v>
      </c>
    </row>
    <row r="403" spans="1:20" x14ac:dyDescent="0.25">
      <c r="A403" s="107" t="s">
        <v>970</v>
      </c>
      <c r="B403" s="113" t="s">
        <v>1120</v>
      </c>
      <c r="C403" s="244" t="s">
        <v>967</v>
      </c>
      <c r="D403" s="107" t="s">
        <v>374</v>
      </c>
      <c r="E403" s="10"/>
      <c r="F403" s="24" t="s">
        <v>301</v>
      </c>
      <c r="G403" s="10"/>
      <c r="H403" s="10"/>
      <c r="I403" s="59">
        <v>159.99</v>
      </c>
      <c r="J403" s="10"/>
      <c r="K403" s="10"/>
      <c r="L403" s="280">
        <f t="shared" si="80"/>
        <v>164.79</v>
      </c>
      <c r="M403" s="10"/>
      <c r="N403" s="10"/>
      <c r="O403" s="51">
        <f>IF(P403="Yes",'MD Rates'!$B$1,R403)</f>
        <v>44287</v>
      </c>
      <c r="P403" s="5" t="str">
        <f t="shared" si="81"/>
        <v>Yes</v>
      </c>
      <c r="R403" s="6">
        <v>43922</v>
      </c>
      <c r="T403" s="100" t="s">
        <v>325</v>
      </c>
    </row>
    <row r="404" spans="1:20" x14ac:dyDescent="0.25">
      <c r="A404" s="107" t="s">
        <v>970</v>
      </c>
      <c r="B404" s="113" t="s">
        <v>1120</v>
      </c>
      <c r="C404" s="244" t="s">
        <v>967</v>
      </c>
      <c r="D404" s="107" t="s">
        <v>374</v>
      </c>
      <c r="E404" s="10"/>
      <c r="F404" s="24" t="s">
        <v>302</v>
      </c>
      <c r="G404" s="10"/>
      <c r="H404" s="10"/>
      <c r="I404" s="59">
        <v>182.87</v>
      </c>
      <c r="J404" s="10"/>
      <c r="K404" s="10"/>
      <c r="L404" s="280">
        <f t="shared" si="80"/>
        <v>188.36</v>
      </c>
      <c r="M404" s="10"/>
      <c r="N404" s="10"/>
      <c r="O404" s="51">
        <f>IF(P404="Yes",'MD Rates'!$B$1,R404)</f>
        <v>44287</v>
      </c>
      <c r="P404" s="5" t="str">
        <f t="shared" si="81"/>
        <v>Yes</v>
      </c>
      <c r="R404" s="6">
        <v>43922</v>
      </c>
      <c r="T404" s="100" t="s">
        <v>325</v>
      </c>
    </row>
    <row r="405" spans="1:20" x14ac:dyDescent="0.25">
      <c r="A405" s="107" t="s">
        <v>970</v>
      </c>
      <c r="B405" s="113" t="s">
        <v>1120</v>
      </c>
      <c r="C405" s="244" t="s">
        <v>967</v>
      </c>
      <c r="D405" s="107" t="s">
        <v>374</v>
      </c>
      <c r="E405" s="10"/>
      <c r="F405" s="24" t="s">
        <v>303</v>
      </c>
      <c r="G405" s="10"/>
      <c r="H405" s="10"/>
      <c r="I405" s="59">
        <v>205.75</v>
      </c>
      <c r="J405" s="10"/>
      <c r="K405" s="10"/>
      <c r="L405" s="280">
        <f t="shared" si="80"/>
        <v>211.93</v>
      </c>
      <c r="M405" s="10"/>
      <c r="N405" s="10"/>
      <c r="O405" s="51">
        <f>IF(P405="Yes",'MD Rates'!$B$1,R405)</f>
        <v>44287</v>
      </c>
      <c r="P405" s="5" t="str">
        <f t="shared" si="81"/>
        <v>Yes</v>
      </c>
      <c r="R405" s="6">
        <v>43922</v>
      </c>
      <c r="T405" s="100" t="s">
        <v>325</v>
      </c>
    </row>
    <row r="406" spans="1:20" x14ac:dyDescent="0.25">
      <c r="A406" s="107" t="s">
        <v>970</v>
      </c>
      <c r="B406" s="113" t="s">
        <v>1120</v>
      </c>
      <c r="C406" s="244" t="s">
        <v>967</v>
      </c>
      <c r="D406" s="107" t="s">
        <v>374</v>
      </c>
      <c r="E406" s="10"/>
      <c r="F406" s="24" t="s">
        <v>304</v>
      </c>
      <c r="G406" s="10"/>
      <c r="H406" s="10"/>
      <c r="I406" s="59">
        <v>182.82</v>
      </c>
      <c r="J406" s="10"/>
      <c r="K406" s="10"/>
      <c r="L406" s="280">
        <f t="shared" si="80"/>
        <v>188.3</v>
      </c>
      <c r="M406" s="10"/>
      <c r="N406" s="10"/>
      <c r="O406" s="51">
        <f>IF(P406="Yes",'MD Rates'!$B$1,R406)</f>
        <v>44287</v>
      </c>
      <c r="P406" s="5" t="str">
        <f t="shared" si="81"/>
        <v>Yes</v>
      </c>
      <c r="R406" s="6">
        <v>43922</v>
      </c>
      <c r="T406" s="100" t="s">
        <v>325</v>
      </c>
    </row>
    <row r="407" spans="1:20" x14ac:dyDescent="0.25">
      <c r="A407" s="107" t="s">
        <v>970</v>
      </c>
      <c r="B407" s="113" t="s">
        <v>1120</v>
      </c>
      <c r="C407" s="244" t="s">
        <v>967</v>
      </c>
      <c r="D407" s="107" t="s">
        <v>374</v>
      </c>
      <c r="E407" s="10"/>
      <c r="F407" s="24" t="s">
        <v>305</v>
      </c>
      <c r="G407" s="10"/>
      <c r="H407" s="10"/>
      <c r="I407" s="59">
        <v>205.7</v>
      </c>
      <c r="J407" s="10"/>
      <c r="K407" s="10"/>
      <c r="L407" s="280">
        <f t="shared" si="80"/>
        <v>211.87</v>
      </c>
      <c r="M407" s="10"/>
      <c r="N407" s="10"/>
      <c r="O407" s="51">
        <f>IF(P407="Yes",'MD Rates'!$B$1,R407)</f>
        <v>44287</v>
      </c>
      <c r="P407" s="5" t="str">
        <f t="shared" si="81"/>
        <v>Yes</v>
      </c>
      <c r="R407" s="6">
        <v>43922</v>
      </c>
      <c r="T407" s="100" t="s">
        <v>325</v>
      </c>
    </row>
    <row r="408" spans="1:20" x14ac:dyDescent="0.25">
      <c r="A408" s="107" t="s">
        <v>970</v>
      </c>
      <c r="B408" s="113" t="s">
        <v>1120</v>
      </c>
      <c r="C408" s="244" t="s">
        <v>967</v>
      </c>
      <c r="D408" s="107" t="s">
        <v>374</v>
      </c>
      <c r="E408" s="10"/>
      <c r="F408" s="24" t="s">
        <v>306</v>
      </c>
      <c r="G408" s="10"/>
      <c r="H408" s="10"/>
      <c r="I408" s="59">
        <v>228.57999999999998</v>
      </c>
      <c r="J408" s="10"/>
      <c r="K408" s="10"/>
      <c r="L408" s="280">
        <f t="shared" si="80"/>
        <v>235.44</v>
      </c>
      <c r="M408" s="10"/>
      <c r="N408" s="10"/>
      <c r="O408" s="51">
        <f>IF(P408="Yes",'MD Rates'!$B$1,R408)</f>
        <v>44287</v>
      </c>
      <c r="P408" s="5" t="str">
        <f t="shared" si="81"/>
        <v>Yes</v>
      </c>
      <c r="R408" s="6">
        <v>43922</v>
      </c>
      <c r="T408" s="100" t="s">
        <v>325</v>
      </c>
    </row>
    <row r="409" spans="1:20" x14ac:dyDescent="0.25">
      <c r="A409" s="107" t="s">
        <v>970</v>
      </c>
      <c r="B409" s="113" t="s">
        <v>1120</v>
      </c>
      <c r="C409" s="244" t="s">
        <v>967</v>
      </c>
      <c r="D409" s="107" t="s">
        <v>374</v>
      </c>
      <c r="E409" s="10"/>
      <c r="F409" s="24" t="s">
        <v>307</v>
      </c>
      <c r="G409" s="10"/>
      <c r="H409" s="10"/>
      <c r="I409" s="59">
        <v>251.45999999999998</v>
      </c>
      <c r="J409" s="10"/>
      <c r="K409" s="10"/>
      <c r="L409" s="280">
        <f t="shared" si="80"/>
        <v>259.01</v>
      </c>
      <c r="M409" s="10"/>
      <c r="N409" s="10"/>
      <c r="O409" s="51">
        <f>IF(P409="Yes",'MD Rates'!$B$1,R409)</f>
        <v>44287</v>
      </c>
      <c r="P409" s="5" t="str">
        <f t="shared" si="81"/>
        <v>Yes</v>
      </c>
      <c r="R409" s="6">
        <v>43922</v>
      </c>
      <c r="T409" s="100" t="s">
        <v>325</v>
      </c>
    </row>
    <row r="410" spans="1:20" x14ac:dyDescent="0.25">
      <c r="A410" s="107" t="s">
        <v>970</v>
      </c>
      <c r="B410" s="113" t="s">
        <v>1120</v>
      </c>
      <c r="C410" s="244" t="s">
        <v>967</v>
      </c>
      <c r="D410" s="107" t="s">
        <v>374</v>
      </c>
      <c r="E410" s="10"/>
      <c r="F410" s="24" t="s">
        <v>308</v>
      </c>
      <c r="G410" s="10"/>
      <c r="H410" s="10"/>
      <c r="I410" s="59">
        <v>45.7</v>
      </c>
      <c r="J410" s="10"/>
      <c r="K410" s="10"/>
      <c r="L410" s="280">
        <f t="shared" si="80"/>
        <v>47.07</v>
      </c>
      <c r="M410" s="10"/>
      <c r="N410" s="10"/>
      <c r="O410" s="51">
        <f>IF(P410="Yes",'MD Rates'!$B$1,R410)</f>
        <v>44287</v>
      </c>
      <c r="P410" s="5" t="str">
        <f t="shared" si="81"/>
        <v>Yes</v>
      </c>
      <c r="R410" s="6">
        <v>43922</v>
      </c>
      <c r="T410" s="100" t="s">
        <v>325</v>
      </c>
    </row>
    <row r="411" spans="1:20" ht="14.5" x14ac:dyDescent="0.35">
      <c r="A411" s="107" t="s">
        <v>970</v>
      </c>
      <c r="B411" s="113" t="s">
        <v>1120</v>
      </c>
      <c r="C411" s="244" t="s">
        <v>967</v>
      </c>
      <c r="D411" s="107" t="s">
        <v>971</v>
      </c>
      <c r="E411" s="10"/>
      <c r="F411" s="24" t="s">
        <v>285</v>
      </c>
      <c r="G411" s="10"/>
      <c r="H411" s="10"/>
      <c r="I411" s="628">
        <v>91.41</v>
      </c>
      <c r="J411" s="10"/>
      <c r="K411" s="10"/>
      <c r="L411" s="280">
        <f t="shared" si="80"/>
        <v>94.15</v>
      </c>
      <c r="M411" s="10"/>
      <c r="N411" s="10"/>
      <c r="O411" s="51">
        <f>IF(P411="Yes",'MD Rates'!$B$1,R411)</f>
        <v>44287</v>
      </c>
      <c r="P411" s="5" t="str">
        <f t="shared" si="81"/>
        <v>Yes</v>
      </c>
      <c r="R411" s="6">
        <v>43922</v>
      </c>
      <c r="T411" s="100" t="s">
        <v>325</v>
      </c>
    </row>
    <row r="412" spans="1:20" ht="14.5" x14ac:dyDescent="0.35">
      <c r="A412" s="107" t="s">
        <v>970</v>
      </c>
      <c r="B412" s="113" t="s">
        <v>1120</v>
      </c>
      <c r="C412" s="244" t="s">
        <v>967</v>
      </c>
      <c r="D412" s="107" t="s">
        <v>971</v>
      </c>
      <c r="E412" s="10"/>
      <c r="F412" s="24" t="s">
        <v>286</v>
      </c>
      <c r="G412" s="10"/>
      <c r="H412" s="10"/>
      <c r="I412" s="628">
        <v>137.11000000000001</v>
      </c>
      <c r="J412" s="10"/>
      <c r="K412" s="10"/>
      <c r="L412" s="280">
        <f t="shared" si="80"/>
        <v>141.22</v>
      </c>
      <c r="M412" s="10"/>
      <c r="N412" s="10"/>
      <c r="O412" s="51">
        <f>IF(P412="Yes",'MD Rates'!$B$1,R412)</f>
        <v>44287</v>
      </c>
      <c r="P412" s="5" t="str">
        <f t="shared" si="81"/>
        <v>Yes</v>
      </c>
      <c r="R412" s="6">
        <v>43922</v>
      </c>
      <c r="T412" s="100" t="s">
        <v>325</v>
      </c>
    </row>
    <row r="413" spans="1:20" ht="14.5" x14ac:dyDescent="0.35">
      <c r="A413" s="107" t="s">
        <v>970</v>
      </c>
      <c r="B413" s="113" t="s">
        <v>1120</v>
      </c>
      <c r="C413" s="244" t="s">
        <v>967</v>
      </c>
      <c r="D413" s="107" t="s">
        <v>971</v>
      </c>
      <c r="E413" s="10"/>
      <c r="F413" s="24" t="s">
        <v>287</v>
      </c>
      <c r="G413" s="10"/>
      <c r="H413" s="10"/>
      <c r="I413" s="628">
        <v>182.81</v>
      </c>
      <c r="J413" s="10"/>
      <c r="K413" s="10"/>
      <c r="L413" s="280">
        <f t="shared" si="80"/>
        <v>188.29000000000002</v>
      </c>
      <c r="M413" s="10"/>
      <c r="N413" s="10"/>
      <c r="O413" s="51">
        <f>IF(P413="Yes",'MD Rates'!$B$1,R413)</f>
        <v>44287</v>
      </c>
      <c r="P413" s="5" t="str">
        <f t="shared" si="81"/>
        <v>Yes</v>
      </c>
      <c r="R413" s="6">
        <v>43922</v>
      </c>
      <c r="T413" s="100" t="s">
        <v>325</v>
      </c>
    </row>
    <row r="414" spans="1:20" x14ac:dyDescent="0.25">
      <c r="A414" s="107" t="s">
        <v>970</v>
      </c>
      <c r="B414" s="113" t="s">
        <v>1120</v>
      </c>
      <c r="C414" s="244" t="s">
        <v>967</v>
      </c>
      <c r="D414" s="107" t="s">
        <v>971</v>
      </c>
      <c r="E414" s="10"/>
      <c r="F414" s="24" t="s">
        <v>288</v>
      </c>
      <c r="G414" s="10"/>
      <c r="H414" s="10"/>
      <c r="I414" s="59">
        <v>228.51000000000002</v>
      </c>
      <c r="J414" s="10"/>
      <c r="K414" s="10"/>
      <c r="L414" s="280">
        <f t="shared" si="80"/>
        <v>235.36</v>
      </c>
      <c r="M414" s="10"/>
      <c r="N414" s="10"/>
      <c r="O414" s="51">
        <f>IF(P414="Yes",'MD Rates'!$B$1,R414)</f>
        <v>44287</v>
      </c>
      <c r="P414" s="5" t="str">
        <f t="shared" si="81"/>
        <v>Yes</v>
      </c>
      <c r="R414" s="6">
        <v>43922</v>
      </c>
      <c r="T414" s="100" t="s">
        <v>325</v>
      </c>
    </row>
    <row r="415" spans="1:20" x14ac:dyDescent="0.25">
      <c r="A415" s="107" t="s">
        <v>970</v>
      </c>
      <c r="B415" s="113" t="s">
        <v>1120</v>
      </c>
      <c r="C415" s="244" t="s">
        <v>967</v>
      </c>
      <c r="D415" s="107" t="s">
        <v>971</v>
      </c>
      <c r="E415" s="10"/>
      <c r="F415" s="24" t="s">
        <v>289</v>
      </c>
      <c r="G415" s="10"/>
      <c r="H415" s="10"/>
      <c r="I415" s="59">
        <v>139.4</v>
      </c>
      <c r="J415" s="10"/>
      <c r="K415" s="10"/>
      <c r="L415" s="280">
        <f t="shared" si="80"/>
        <v>143.58000000000001</v>
      </c>
      <c r="M415" s="10"/>
      <c r="N415" s="10"/>
      <c r="O415" s="51">
        <f>IF(P415="Yes",'MD Rates'!$B$1,R415)</f>
        <v>44287</v>
      </c>
      <c r="P415" s="5" t="str">
        <f t="shared" si="81"/>
        <v>Yes</v>
      </c>
      <c r="R415" s="6">
        <v>43922</v>
      </c>
      <c r="T415" s="100" t="s">
        <v>325</v>
      </c>
    </row>
    <row r="416" spans="1:20" x14ac:dyDescent="0.25">
      <c r="A416" s="107" t="s">
        <v>970</v>
      </c>
      <c r="B416" s="113" t="s">
        <v>1120</v>
      </c>
      <c r="C416" s="244" t="s">
        <v>967</v>
      </c>
      <c r="D416" s="107" t="s">
        <v>971</v>
      </c>
      <c r="E416" s="10"/>
      <c r="F416" s="24" t="s">
        <v>290</v>
      </c>
      <c r="G416" s="10"/>
      <c r="H416" s="10"/>
      <c r="I416" s="59">
        <v>137.11000000000001</v>
      </c>
      <c r="J416" s="10"/>
      <c r="K416" s="10"/>
      <c r="L416" s="280">
        <f t="shared" si="80"/>
        <v>141.22</v>
      </c>
      <c r="M416" s="10"/>
      <c r="N416" s="10"/>
      <c r="O416" s="51">
        <f>IF(P416="Yes",'MD Rates'!$B$1,R416)</f>
        <v>44287</v>
      </c>
      <c r="P416" s="5" t="str">
        <f t="shared" si="81"/>
        <v>Yes</v>
      </c>
      <c r="R416" s="6">
        <v>43922</v>
      </c>
      <c r="T416" s="100" t="s">
        <v>325</v>
      </c>
    </row>
    <row r="417" spans="1:20" x14ac:dyDescent="0.25">
      <c r="A417" s="107" t="s">
        <v>970</v>
      </c>
      <c r="B417" s="113" t="s">
        <v>1120</v>
      </c>
      <c r="C417" s="244" t="s">
        <v>967</v>
      </c>
      <c r="D417" s="107" t="s">
        <v>971</v>
      </c>
      <c r="E417" s="10"/>
      <c r="F417" s="24" t="s">
        <v>291</v>
      </c>
      <c r="G417" s="10"/>
      <c r="H417" s="10"/>
      <c r="I417" s="59">
        <v>182.82</v>
      </c>
      <c r="J417" s="10"/>
      <c r="K417" s="10"/>
      <c r="L417" s="280">
        <f t="shared" si="80"/>
        <v>188.3</v>
      </c>
      <c r="M417" s="10"/>
      <c r="N417" s="10"/>
      <c r="O417" s="51">
        <f>IF(P417="Yes",'MD Rates'!$B$1,R417)</f>
        <v>44287</v>
      </c>
      <c r="P417" s="5" t="str">
        <f t="shared" si="81"/>
        <v>Yes</v>
      </c>
      <c r="R417" s="6">
        <v>43922</v>
      </c>
      <c r="T417" s="100" t="s">
        <v>325</v>
      </c>
    </row>
    <row r="418" spans="1:20" x14ac:dyDescent="0.25">
      <c r="A418" s="107" t="s">
        <v>970</v>
      </c>
      <c r="B418" s="113" t="s">
        <v>1120</v>
      </c>
      <c r="C418" s="244" t="s">
        <v>967</v>
      </c>
      <c r="D418" s="107" t="s">
        <v>971</v>
      </c>
      <c r="E418" s="10"/>
      <c r="F418" s="24" t="s">
        <v>292</v>
      </c>
      <c r="G418" s="10"/>
      <c r="H418" s="10"/>
      <c r="I418" s="59">
        <v>182.82</v>
      </c>
      <c r="J418" s="10"/>
      <c r="K418" s="10"/>
      <c r="L418" s="280">
        <f t="shared" si="80"/>
        <v>188.3</v>
      </c>
      <c r="M418" s="10"/>
      <c r="N418" s="10"/>
      <c r="O418" s="51">
        <f>IF(P418="Yes",'MD Rates'!$B$1,R418)</f>
        <v>44287</v>
      </c>
      <c r="P418" s="5" t="str">
        <f t="shared" si="81"/>
        <v>Yes</v>
      </c>
      <c r="R418" s="6">
        <v>43922</v>
      </c>
      <c r="T418" s="100" t="s">
        <v>325</v>
      </c>
    </row>
    <row r="419" spans="1:20" x14ac:dyDescent="0.25">
      <c r="A419" s="107" t="s">
        <v>970</v>
      </c>
      <c r="B419" s="113" t="s">
        <v>1120</v>
      </c>
      <c r="C419" s="244" t="s">
        <v>967</v>
      </c>
      <c r="D419" s="107" t="s">
        <v>971</v>
      </c>
      <c r="E419" s="10"/>
      <c r="F419" s="24" t="s">
        <v>293</v>
      </c>
      <c r="G419" s="10"/>
      <c r="H419" s="10"/>
      <c r="I419" s="59">
        <v>274.24</v>
      </c>
      <c r="J419" s="10"/>
      <c r="K419" s="10"/>
      <c r="L419" s="280">
        <f t="shared" ref="L419:L482" si="82">L395</f>
        <v>282.47000000000003</v>
      </c>
      <c r="M419" s="10"/>
      <c r="N419" s="10"/>
      <c r="O419" s="51">
        <f>IF(P419="Yes",'MD Rates'!$B$1,R419)</f>
        <v>44287</v>
      </c>
      <c r="P419" s="5" t="str">
        <f t="shared" si="81"/>
        <v>Yes</v>
      </c>
      <c r="R419" s="6">
        <v>43922</v>
      </c>
      <c r="T419" s="100" t="s">
        <v>325</v>
      </c>
    </row>
    <row r="420" spans="1:20" x14ac:dyDescent="0.25">
      <c r="A420" s="107" t="s">
        <v>970</v>
      </c>
      <c r="B420" s="113" t="s">
        <v>1120</v>
      </c>
      <c r="C420" s="244" t="s">
        <v>967</v>
      </c>
      <c r="D420" s="107" t="s">
        <v>971</v>
      </c>
      <c r="E420" s="10"/>
      <c r="F420" s="24" t="s">
        <v>294</v>
      </c>
      <c r="G420" s="10"/>
      <c r="H420" s="10"/>
      <c r="I420" s="59">
        <v>91.41</v>
      </c>
      <c r="J420" s="10"/>
      <c r="K420" s="10"/>
      <c r="L420" s="280">
        <f t="shared" si="82"/>
        <v>94.15</v>
      </c>
      <c r="M420" s="10"/>
      <c r="N420" s="10"/>
      <c r="O420" s="51">
        <f>IF(P420="Yes",'MD Rates'!$B$1,R420)</f>
        <v>44287</v>
      </c>
      <c r="P420" s="5" t="str">
        <f t="shared" si="81"/>
        <v>Yes</v>
      </c>
      <c r="R420" s="6">
        <v>43922</v>
      </c>
      <c r="T420" s="100" t="s">
        <v>325</v>
      </c>
    </row>
    <row r="421" spans="1:20" x14ac:dyDescent="0.25">
      <c r="A421" s="107" t="s">
        <v>970</v>
      </c>
      <c r="B421" s="113" t="s">
        <v>1120</v>
      </c>
      <c r="C421" s="244" t="s">
        <v>967</v>
      </c>
      <c r="D421" s="107" t="s">
        <v>971</v>
      </c>
      <c r="E421" s="10"/>
      <c r="F421" s="24" t="s">
        <v>295</v>
      </c>
      <c r="G421" s="10"/>
      <c r="H421" s="10"/>
      <c r="I421" s="59">
        <v>114.28999999999999</v>
      </c>
      <c r="J421" s="10"/>
      <c r="K421" s="10"/>
      <c r="L421" s="280">
        <f t="shared" si="82"/>
        <v>117.72</v>
      </c>
      <c r="M421" s="10"/>
      <c r="N421" s="10"/>
      <c r="O421" s="51">
        <f>IF(P421="Yes",'MD Rates'!$B$1,R421)</f>
        <v>44287</v>
      </c>
      <c r="P421" s="5" t="str">
        <f t="shared" si="81"/>
        <v>Yes</v>
      </c>
      <c r="R421" s="6">
        <v>43922</v>
      </c>
      <c r="T421" s="100" t="s">
        <v>325</v>
      </c>
    </row>
    <row r="422" spans="1:20" x14ac:dyDescent="0.25">
      <c r="A422" s="107" t="s">
        <v>970</v>
      </c>
      <c r="B422" s="113" t="s">
        <v>1120</v>
      </c>
      <c r="C422" s="244" t="s">
        <v>967</v>
      </c>
      <c r="D422" s="107" t="s">
        <v>971</v>
      </c>
      <c r="E422" s="10"/>
      <c r="F422" s="24" t="s">
        <v>296</v>
      </c>
      <c r="G422" s="10"/>
      <c r="H422" s="10"/>
      <c r="I422" s="59">
        <v>137.16999999999999</v>
      </c>
      <c r="J422" s="10"/>
      <c r="K422" s="10"/>
      <c r="L422" s="280">
        <f t="shared" si="82"/>
        <v>141.29000000000002</v>
      </c>
      <c r="M422" s="10"/>
      <c r="N422" s="10"/>
      <c r="O422" s="51">
        <f>IF(P422="Yes",'MD Rates'!$B$1,R422)</f>
        <v>44287</v>
      </c>
      <c r="P422" s="5" t="str">
        <f t="shared" si="81"/>
        <v>Yes</v>
      </c>
      <c r="R422" s="6">
        <v>43922</v>
      </c>
      <c r="T422" s="100" t="s">
        <v>325</v>
      </c>
    </row>
    <row r="423" spans="1:20" x14ac:dyDescent="0.25">
      <c r="A423" s="107" t="s">
        <v>970</v>
      </c>
      <c r="B423" s="113" t="s">
        <v>1120</v>
      </c>
      <c r="C423" s="244" t="s">
        <v>967</v>
      </c>
      <c r="D423" s="107" t="s">
        <v>971</v>
      </c>
      <c r="E423" s="10"/>
      <c r="F423" s="24" t="s">
        <v>297</v>
      </c>
      <c r="G423" s="10"/>
      <c r="H423" s="10"/>
      <c r="I423" s="59">
        <v>160.05000000000001</v>
      </c>
      <c r="J423" s="10"/>
      <c r="K423" s="10"/>
      <c r="L423" s="280">
        <f t="shared" si="82"/>
        <v>164.86</v>
      </c>
      <c r="M423" s="10"/>
      <c r="N423" s="10"/>
      <c r="O423" s="51">
        <f>IF(P423="Yes",'MD Rates'!$B$1,R423)</f>
        <v>44287</v>
      </c>
      <c r="P423" s="5" t="str">
        <f t="shared" si="81"/>
        <v>Yes</v>
      </c>
      <c r="R423" s="6">
        <v>43922</v>
      </c>
      <c r="T423" s="100" t="s">
        <v>325</v>
      </c>
    </row>
    <row r="424" spans="1:20" x14ac:dyDescent="0.25">
      <c r="A424" s="107" t="s">
        <v>970</v>
      </c>
      <c r="B424" s="113" t="s">
        <v>1120</v>
      </c>
      <c r="C424" s="244" t="s">
        <v>967</v>
      </c>
      <c r="D424" s="107" t="s">
        <v>971</v>
      </c>
      <c r="E424" s="10"/>
      <c r="F424" s="24" t="s">
        <v>298</v>
      </c>
      <c r="G424" s="10"/>
      <c r="H424" s="10"/>
      <c r="I424" s="59">
        <v>119.1</v>
      </c>
      <c r="J424" s="10"/>
      <c r="K424" s="10"/>
      <c r="L424" s="280">
        <f t="shared" si="82"/>
        <v>122.67</v>
      </c>
      <c r="M424" s="10"/>
      <c r="N424" s="10"/>
      <c r="O424" s="51">
        <f>IF(P424="Yes",'MD Rates'!$B$1,R424)</f>
        <v>44287</v>
      </c>
      <c r="P424" s="5" t="str">
        <f t="shared" si="81"/>
        <v>Yes</v>
      </c>
      <c r="R424" s="6">
        <v>43922</v>
      </c>
      <c r="T424" s="100" t="s">
        <v>325</v>
      </c>
    </row>
    <row r="425" spans="1:20" x14ac:dyDescent="0.25">
      <c r="A425" s="107" t="s">
        <v>970</v>
      </c>
      <c r="B425" s="113" t="s">
        <v>1120</v>
      </c>
      <c r="C425" s="244" t="s">
        <v>967</v>
      </c>
      <c r="D425" s="107" t="s">
        <v>971</v>
      </c>
      <c r="E425" s="10"/>
      <c r="F425" s="24" t="s">
        <v>299</v>
      </c>
      <c r="G425" s="10"/>
      <c r="H425" s="10"/>
      <c r="I425" s="59">
        <v>137.11000000000001</v>
      </c>
      <c r="J425" s="10"/>
      <c r="K425" s="10"/>
      <c r="L425" s="280">
        <f t="shared" si="82"/>
        <v>141.22</v>
      </c>
      <c r="M425" s="10"/>
      <c r="N425" s="10"/>
      <c r="O425" s="51">
        <f>IF(P425="Yes",'MD Rates'!$B$1,R425)</f>
        <v>44287</v>
      </c>
      <c r="P425" s="5" t="str">
        <f t="shared" si="81"/>
        <v>Yes</v>
      </c>
      <c r="R425" s="6">
        <v>43922</v>
      </c>
      <c r="T425" s="100" t="s">
        <v>325</v>
      </c>
    </row>
    <row r="426" spans="1:20" x14ac:dyDescent="0.25">
      <c r="A426" s="107" t="s">
        <v>970</v>
      </c>
      <c r="B426" s="113" t="s">
        <v>1120</v>
      </c>
      <c r="C426" s="244" t="s">
        <v>967</v>
      </c>
      <c r="D426" s="107" t="s">
        <v>971</v>
      </c>
      <c r="E426" s="10"/>
      <c r="F426" s="24" t="s">
        <v>300</v>
      </c>
      <c r="G426" s="10"/>
      <c r="H426" s="10"/>
      <c r="I426" s="59">
        <v>182.81</v>
      </c>
      <c r="J426" s="10"/>
      <c r="K426" s="10"/>
      <c r="L426" s="280">
        <f t="shared" si="82"/>
        <v>188.29000000000002</v>
      </c>
      <c r="M426" s="10"/>
      <c r="N426" s="10"/>
      <c r="O426" s="51">
        <f>IF(P426="Yes",'MD Rates'!$B$1,R426)</f>
        <v>44287</v>
      </c>
      <c r="P426" s="5" t="str">
        <f t="shared" si="81"/>
        <v>Yes</v>
      </c>
      <c r="R426" s="6">
        <v>43922</v>
      </c>
      <c r="T426" s="100" t="s">
        <v>325</v>
      </c>
    </row>
    <row r="427" spans="1:20" x14ac:dyDescent="0.25">
      <c r="A427" s="107" t="s">
        <v>970</v>
      </c>
      <c r="B427" s="113" t="s">
        <v>1120</v>
      </c>
      <c r="C427" s="244" t="s">
        <v>967</v>
      </c>
      <c r="D427" s="107" t="s">
        <v>971</v>
      </c>
      <c r="E427" s="10"/>
      <c r="F427" s="24" t="s">
        <v>301</v>
      </c>
      <c r="G427" s="10"/>
      <c r="H427" s="10"/>
      <c r="I427" s="59">
        <v>159.99</v>
      </c>
      <c r="J427" s="10"/>
      <c r="K427" s="10"/>
      <c r="L427" s="280">
        <f t="shared" si="82"/>
        <v>164.79</v>
      </c>
      <c r="M427" s="10"/>
      <c r="N427" s="10"/>
      <c r="O427" s="51">
        <f>IF(P427="Yes",'MD Rates'!$B$1,R427)</f>
        <v>44287</v>
      </c>
      <c r="P427" s="5" t="str">
        <f t="shared" si="81"/>
        <v>Yes</v>
      </c>
      <c r="R427" s="6">
        <v>43922</v>
      </c>
      <c r="T427" s="100" t="s">
        <v>325</v>
      </c>
    </row>
    <row r="428" spans="1:20" x14ac:dyDescent="0.25">
      <c r="A428" s="107" t="s">
        <v>970</v>
      </c>
      <c r="B428" s="113" t="s">
        <v>1120</v>
      </c>
      <c r="C428" s="244" t="s">
        <v>967</v>
      </c>
      <c r="D428" s="107" t="s">
        <v>971</v>
      </c>
      <c r="E428" s="10"/>
      <c r="F428" s="24" t="s">
        <v>302</v>
      </c>
      <c r="G428" s="10"/>
      <c r="H428" s="10"/>
      <c r="I428" s="59">
        <v>182.87</v>
      </c>
      <c r="J428" s="10"/>
      <c r="K428" s="10"/>
      <c r="L428" s="280">
        <f t="shared" si="82"/>
        <v>188.36</v>
      </c>
      <c r="M428" s="10"/>
      <c r="N428" s="10"/>
      <c r="O428" s="51">
        <f>IF(P428="Yes",'MD Rates'!$B$1,R428)</f>
        <v>44287</v>
      </c>
      <c r="P428" s="5" t="str">
        <f t="shared" si="81"/>
        <v>Yes</v>
      </c>
      <c r="R428" s="6">
        <v>43922</v>
      </c>
      <c r="T428" s="100" t="s">
        <v>325</v>
      </c>
    </row>
    <row r="429" spans="1:20" x14ac:dyDescent="0.25">
      <c r="A429" s="107" t="s">
        <v>970</v>
      </c>
      <c r="B429" s="113" t="s">
        <v>1120</v>
      </c>
      <c r="C429" s="244" t="s">
        <v>967</v>
      </c>
      <c r="D429" s="107" t="s">
        <v>971</v>
      </c>
      <c r="E429" s="10"/>
      <c r="F429" s="24" t="s">
        <v>303</v>
      </c>
      <c r="G429" s="10"/>
      <c r="H429" s="10"/>
      <c r="I429" s="59">
        <v>205.75</v>
      </c>
      <c r="J429" s="10"/>
      <c r="K429" s="10"/>
      <c r="L429" s="280">
        <f t="shared" si="82"/>
        <v>211.93</v>
      </c>
      <c r="M429" s="10"/>
      <c r="N429" s="10"/>
      <c r="O429" s="51">
        <f>IF(P429="Yes",'MD Rates'!$B$1,R429)</f>
        <v>44287</v>
      </c>
      <c r="P429" s="5" t="str">
        <f t="shared" si="81"/>
        <v>Yes</v>
      </c>
      <c r="R429" s="6">
        <v>43922</v>
      </c>
      <c r="T429" s="100" t="s">
        <v>325</v>
      </c>
    </row>
    <row r="430" spans="1:20" x14ac:dyDescent="0.25">
      <c r="A430" s="107" t="s">
        <v>970</v>
      </c>
      <c r="B430" s="113" t="s">
        <v>1120</v>
      </c>
      <c r="C430" s="244" t="s">
        <v>967</v>
      </c>
      <c r="D430" s="107" t="s">
        <v>971</v>
      </c>
      <c r="E430" s="10"/>
      <c r="F430" s="24" t="s">
        <v>304</v>
      </c>
      <c r="G430" s="10"/>
      <c r="H430" s="10"/>
      <c r="I430" s="59">
        <v>182.82</v>
      </c>
      <c r="J430" s="10"/>
      <c r="K430" s="10"/>
      <c r="L430" s="280">
        <f t="shared" si="82"/>
        <v>188.3</v>
      </c>
      <c r="M430" s="10"/>
      <c r="N430" s="10"/>
      <c r="O430" s="51">
        <f>IF(P430="Yes",'MD Rates'!$B$1,R430)</f>
        <v>44287</v>
      </c>
      <c r="P430" s="5" t="str">
        <f t="shared" si="81"/>
        <v>Yes</v>
      </c>
      <c r="R430" s="6">
        <v>43922</v>
      </c>
      <c r="T430" s="100" t="s">
        <v>325</v>
      </c>
    </row>
    <row r="431" spans="1:20" x14ac:dyDescent="0.25">
      <c r="A431" s="107" t="s">
        <v>970</v>
      </c>
      <c r="B431" s="113" t="s">
        <v>1120</v>
      </c>
      <c r="C431" s="244" t="s">
        <v>967</v>
      </c>
      <c r="D431" s="107" t="s">
        <v>971</v>
      </c>
      <c r="E431" s="10"/>
      <c r="F431" s="24" t="s">
        <v>305</v>
      </c>
      <c r="G431" s="10"/>
      <c r="H431" s="10"/>
      <c r="I431" s="59">
        <v>205.7</v>
      </c>
      <c r="J431" s="10"/>
      <c r="K431" s="10"/>
      <c r="L431" s="280">
        <f t="shared" si="82"/>
        <v>211.87</v>
      </c>
      <c r="M431" s="10"/>
      <c r="N431" s="10"/>
      <c r="O431" s="51">
        <f>IF(P431="Yes",'MD Rates'!$B$1,R431)</f>
        <v>44287</v>
      </c>
      <c r="P431" s="5" t="str">
        <f t="shared" si="81"/>
        <v>Yes</v>
      </c>
      <c r="R431" s="6">
        <v>43922</v>
      </c>
      <c r="T431" s="100" t="s">
        <v>325</v>
      </c>
    </row>
    <row r="432" spans="1:20" x14ac:dyDescent="0.25">
      <c r="A432" s="107" t="s">
        <v>970</v>
      </c>
      <c r="B432" s="113" t="s">
        <v>1120</v>
      </c>
      <c r="C432" s="244" t="s">
        <v>967</v>
      </c>
      <c r="D432" s="107" t="s">
        <v>971</v>
      </c>
      <c r="E432" s="10"/>
      <c r="F432" s="24" t="s">
        <v>306</v>
      </c>
      <c r="G432" s="10"/>
      <c r="H432" s="10"/>
      <c r="I432" s="59">
        <v>228.57999999999998</v>
      </c>
      <c r="J432" s="10"/>
      <c r="K432" s="10"/>
      <c r="L432" s="280">
        <f t="shared" si="82"/>
        <v>235.44</v>
      </c>
      <c r="M432" s="10"/>
      <c r="N432" s="10"/>
      <c r="O432" s="51">
        <f>IF(P432="Yes",'MD Rates'!$B$1,R432)</f>
        <v>44287</v>
      </c>
      <c r="P432" s="5" t="str">
        <f t="shared" si="81"/>
        <v>Yes</v>
      </c>
      <c r="R432" s="6">
        <v>43922</v>
      </c>
      <c r="T432" s="100" t="s">
        <v>325</v>
      </c>
    </row>
    <row r="433" spans="1:20" x14ac:dyDescent="0.25">
      <c r="A433" s="107" t="s">
        <v>970</v>
      </c>
      <c r="B433" s="113" t="s">
        <v>1120</v>
      </c>
      <c r="C433" s="244" t="s">
        <v>967</v>
      </c>
      <c r="D433" s="107" t="s">
        <v>971</v>
      </c>
      <c r="E433" s="10"/>
      <c r="F433" s="24" t="s">
        <v>307</v>
      </c>
      <c r="G433" s="10"/>
      <c r="H433" s="10"/>
      <c r="I433" s="59">
        <v>251.45999999999998</v>
      </c>
      <c r="J433" s="10"/>
      <c r="K433" s="10"/>
      <c r="L433" s="280">
        <f t="shared" si="82"/>
        <v>259.01</v>
      </c>
      <c r="M433" s="10"/>
      <c r="N433" s="10"/>
      <c r="O433" s="51">
        <f>IF(P433="Yes",'MD Rates'!$B$1,R433)</f>
        <v>44287</v>
      </c>
      <c r="P433" s="5" t="str">
        <f t="shared" si="81"/>
        <v>Yes</v>
      </c>
      <c r="R433" s="6">
        <v>43922</v>
      </c>
      <c r="T433" s="100" t="s">
        <v>325</v>
      </c>
    </row>
    <row r="434" spans="1:20" x14ac:dyDescent="0.25">
      <c r="A434" s="107" t="s">
        <v>970</v>
      </c>
      <c r="B434" s="113" t="s">
        <v>1120</v>
      </c>
      <c r="C434" s="244" t="s">
        <v>967</v>
      </c>
      <c r="D434" s="107" t="s">
        <v>971</v>
      </c>
      <c r="E434" s="10"/>
      <c r="F434" s="24" t="s">
        <v>308</v>
      </c>
      <c r="G434" s="10"/>
      <c r="H434" s="10"/>
      <c r="I434" s="59">
        <v>45.7</v>
      </c>
      <c r="J434" s="10"/>
      <c r="K434" s="10"/>
      <c r="L434" s="280">
        <f t="shared" si="82"/>
        <v>47.07</v>
      </c>
      <c r="M434" s="10"/>
      <c r="N434" s="10"/>
      <c r="O434" s="51">
        <f>IF(P434="Yes",'MD Rates'!$B$1,R434)</f>
        <v>44287</v>
      </c>
      <c r="P434" s="5" t="str">
        <f t="shared" si="81"/>
        <v>Yes</v>
      </c>
      <c r="R434" s="6">
        <v>43922</v>
      </c>
      <c r="T434" s="100" t="s">
        <v>325</v>
      </c>
    </row>
    <row r="435" spans="1:20" ht="14.5" x14ac:dyDescent="0.35">
      <c r="A435" s="107" t="s">
        <v>970</v>
      </c>
      <c r="B435" s="113" t="s">
        <v>1120</v>
      </c>
      <c r="C435" s="244" t="s">
        <v>967</v>
      </c>
      <c r="D435" s="107" t="s">
        <v>972</v>
      </c>
      <c r="E435" s="10"/>
      <c r="F435" s="24" t="s">
        <v>285</v>
      </c>
      <c r="G435" s="10"/>
      <c r="H435" s="10"/>
      <c r="I435" s="628">
        <v>91.41</v>
      </c>
      <c r="J435" s="10"/>
      <c r="K435" s="10"/>
      <c r="L435" s="280">
        <f t="shared" si="82"/>
        <v>94.15</v>
      </c>
      <c r="M435" s="10"/>
      <c r="N435" s="10"/>
      <c r="O435" s="51">
        <f>IF(P435="Yes",'MD Rates'!$B$1,R435)</f>
        <v>44287</v>
      </c>
      <c r="P435" s="5" t="str">
        <f t="shared" si="81"/>
        <v>Yes</v>
      </c>
      <c r="R435" s="6">
        <v>43922</v>
      </c>
      <c r="T435" s="100" t="s">
        <v>325</v>
      </c>
    </row>
    <row r="436" spans="1:20" ht="14.5" x14ac:dyDescent="0.35">
      <c r="A436" s="107" t="s">
        <v>970</v>
      </c>
      <c r="B436" s="113" t="s">
        <v>1120</v>
      </c>
      <c r="C436" s="244" t="s">
        <v>967</v>
      </c>
      <c r="D436" s="107" t="s">
        <v>972</v>
      </c>
      <c r="E436" s="10"/>
      <c r="F436" s="24" t="s">
        <v>286</v>
      </c>
      <c r="G436" s="10"/>
      <c r="H436" s="10"/>
      <c r="I436" s="628">
        <v>137.11000000000001</v>
      </c>
      <c r="J436" s="10"/>
      <c r="K436" s="10"/>
      <c r="L436" s="280">
        <f t="shared" si="82"/>
        <v>141.22</v>
      </c>
      <c r="M436" s="10"/>
      <c r="N436" s="10"/>
      <c r="O436" s="51">
        <f>IF(P436="Yes",'MD Rates'!$B$1,R436)</f>
        <v>44287</v>
      </c>
      <c r="P436" s="5" t="str">
        <f t="shared" si="81"/>
        <v>Yes</v>
      </c>
      <c r="R436" s="6">
        <v>43922</v>
      </c>
      <c r="T436" s="100" t="s">
        <v>325</v>
      </c>
    </row>
    <row r="437" spans="1:20" ht="14.5" x14ac:dyDescent="0.35">
      <c r="A437" s="107" t="s">
        <v>970</v>
      </c>
      <c r="B437" s="113" t="s">
        <v>1120</v>
      </c>
      <c r="C437" s="244" t="s">
        <v>967</v>
      </c>
      <c r="D437" s="107" t="s">
        <v>972</v>
      </c>
      <c r="E437" s="10"/>
      <c r="F437" s="24" t="s">
        <v>287</v>
      </c>
      <c r="G437" s="10"/>
      <c r="H437" s="10"/>
      <c r="I437" s="628">
        <v>182.81</v>
      </c>
      <c r="J437" s="10"/>
      <c r="K437" s="10"/>
      <c r="L437" s="280">
        <f t="shared" si="82"/>
        <v>188.29000000000002</v>
      </c>
      <c r="M437" s="10"/>
      <c r="N437" s="10"/>
      <c r="O437" s="51">
        <f>IF(P437="Yes",'MD Rates'!$B$1,R437)</f>
        <v>44287</v>
      </c>
      <c r="P437" s="5" t="str">
        <f t="shared" si="81"/>
        <v>Yes</v>
      </c>
      <c r="R437" s="6">
        <v>43922</v>
      </c>
      <c r="T437" s="100" t="s">
        <v>325</v>
      </c>
    </row>
    <row r="438" spans="1:20" x14ac:dyDescent="0.25">
      <c r="A438" s="107" t="s">
        <v>970</v>
      </c>
      <c r="B438" s="113" t="s">
        <v>1120</v>
      </c>
      <c r="C438" s="244" t="s">
        <v>967</v>
      </c>
      <c r="D438" s="107" t="s">
        <v>972</v>
      </c>
      <c r="E438" s="10"/>
      <c r="F438" s="24" t="s">
        <v>288</v>
      </c>
      <c r="G438" s="10"/>
      <c r="H438" s="10"/>
      <c r="I438" s="59">
        <v>228.51000000000002</v>
      </c>
      <c r="J438" s="10"/>
      <c r="K438" s="10"/>
      <c r="L438" s="280">
        <f t="shared" si="82"/>
        <v>235.36</v>
      </c>
      <c r="M438" s="10"/>
      <c r="N438" s="10"/>
      <c r="O438" s="51">
        <f>IF(P438="Yes",'MD Rates'!$B$1,R438)</f>
        <v>44287</v>
      </c>
      <c r="P438" s="5" t="str">
        <f t="shared" si="81"/>
        <v>Yes</v>
      </c>
      <c r="R438" s="6">
        <v>43922</v>
      </c>
      <c r="T438" s="100" t="s">
        <v>325</v>
      </c>
    </row>
    <row r="439" spans="1:20" x14ac:dyDescent="0.25">
      <c r="A439" s="107" t="s">
        <v>970</v>
      </c>
      <c r="B439" s="113" t="s">
        <v>1120</v>
      </c>
      <c r="C439" s="244" t="s">
        <v>967</v>
      </c>
      <c r="D439" s="107" t="s">
        <v>972</v>
      </c>
      <c r="E439" s="10"/>
      <c r="F439" s="24" t="s">
        <v>289</v>
      </c>
      <c r="G439" s="10"/>
      <c r="H439" s="10"/>
      <c r="I439" s="59">
        <v>139.4</v>
      </c>
      <c r="J439" s="10"/>
      <c r="K439" s="10"/>
      <c r="L439" s="280">
        <f t="shared" si="82"/>
        <v>143.58000000000001</v>
      </c>
      <c r="M439" s="10"/>
      <c r="N439" s="10"/>
      <c r="O439" s="51">
        <f>IF(P439="Yes",'MD Rates'!$B$1,R439)</f>
        <v>44287</v>
      </c>
      <c r="P439" s="5" t="str">
        <f t="shared" si="81"/>
        <v>Yes</v>
      </c>
      <c r="R439" s="6">
        <v>43922</v>
      </c>
      <c r="T439" s="100" t="s">
        <v>325</v>
      </c>
    </row>
    <row r="440" spans="1:20" x14ac:dyDescent="0.25">
      <c r="A440" s="107" t="s">
        <v>970</v>
      </c>
      <c r="B440" s="113" t="s">
        <v>1120</v>
      </c>
      <c r="C440" s="244" t="s">
        <v>967</v>
      </c>
      <c r="D440" s="107" t="s">
        <v>972</v>
      </c>
      <c r="E440" s="10"/>
      <c r="F440" s="24" t="s">
        <v>290</v>
      </c>
      <c r="G440" s="10"/>
      <c r="H440" s="10"/>
      <c r="I440" s="59">
        <v>137.11000000000001</v>
      </c>
      <c r="J440" s="10"/>
      <c r="K440" s="10"/>
      <c r="L440" s="280">
        <f t="shared" si="82"/>
        <v>141.22</v>
      </c>
      <c r="M440" s="10"/>
      <c r="N440" s="10"/>
      <c r="O440" s="51">
        <f>IF(P440="Yes",'MD Rates'!$B$1,R440)</f>
        <v>44287</v>
      </c>
      <c r="P440" s="5" t="str">
        <f t="shared" ref="P440:P503" si="83">IF(I440&lt;&gt;L440,"Yes","No")</f>
        <v>Yes</v>
      </c>
      <c r="R440" s="6">
        <v>43922</v>
      </c>
      <c r="T440" s="100" t="s">
        <v>325</v>
      </c>
    </row>
    <row r="441" spans="1:20" x14ac:dyDescent="0.25">
      <c r="A441" s="107" t="s">
        <v>970</v>
      </c>
      <c r="B441" s="113" t="s">
        <v>1120</v>
      </c>
      <c r="C441" s="244" t="s">
        <v>967</v>
      </c>
      <c r="D441" s="107" t="s">
        <v>972</v>
      </c>
      <c r="E441" s="10"/>
      <c r="F441" s="24" t="s">
        <v>291</v>
      </c>
      <c r="G441" s="10"/>
      <c r="H441" s="10"/>
      <c r="I441" s="59">
        <v>182.82</v>
      </c>
      <c r="J441" s="10"/>
      <c r="K441" s="10"/>
      <c r="L441" s="280">
        <f t="shared" si="82"/>
        <v>188.3</v>
      </c>
      <c r="M441" s="10"/>
      <c r="N441" s="10"/>
      <c r="O441" s="51">
        <f>IF(P441="Yes",'MD Rates'!$B$1,R441)</f>
        <v>44287</v>
      </c>
      <c r="P441" s="5" t="str">
        <f t="shared" si="83"/>
        <v>Yes</v>
      </c>
      <c r="R441" s="6">
        <v>43922</v>
      </c>
      <c r="T441" s="100" t="s">
        <v>325</v>
      </c>
    </row>
    <row r="442" spans="1:20" x14ac:dyDescent="0.25">
      <c r="A442" s="107" t="s">
        <v>970</v>
      </c>
      <c r="B442" s="113" t="s">
        <v>1120</v>
      </c>
      <c r="C442" s="244" t="s">
        <v>967</v>
      </c>
      <c r="D442" s="107" t="s">
        <v>972</v>
      </c>
      <c r="E442" s="10"/>
      <c r="F442" s="24" t="s">
        <v>292</v>
      </c>
      <c r="G442" s="10"/>
      <c r="H442" s="10"/>
      <c r="I442" s="59">
        <v>182.82</v>
      </c>
      <c r="J442" s="10"/>
      <c r="K442" s="10"/>
      <c r="L442" s="280">
        <f t="shared" si="82"/>
        <v>188.3</v>
      </c>
      <c r="M442" s="10"/>
      <c r="N442" s="10"/>
      <c r="O442" s="51">
        <f>IF(P442="Yes",'MD Rates'!$B$1,R442)</f>
        <v>44287</v>
      </c>
      <c r="P442" s="5" t="str">
        <f t="shared" si="83"/>
        <v>Yes</v>
      </c>
      <c r="R442" s="6">
        <v>43922</v>
      </c>
      <c r="T442" s="100" t="s">
        <v>325</v>
      </c>
    </row>
    <row r="443" spans="1:20" x14ac:dyDescent="0.25">
      <c r="A443" s="107" t="s">
        <v>970</v>
      </c>
      <c r="B443" s="113" t="s">
        <v>1120</v>
      </c>
      <c r="C443" s="244" t="s">
        <v>967</v>
      </c>
      <c r="D443" s="107" t="s">
        <v>972</v>
      </c>
      <c r="E443" s="10"/>
      <c r="F443" s="24" t="s">
        <v>293</v>
      </c>
      <c r="G443" s="10"/>
      <c r="H443" s="10"/>
      <c r="I443" s="59">
        <v>274.24</v>
      </c>
      <c r="J443" s="10"/>
      <c r="K443" s="10"/>
      <c r="L443" s="280">
        <f t="shared" si="82"/>
        <v>282.47000000000003</v>
      </c>
      <c r="M443" s="10"/>
      <c r="N443" s="10"/>
      <c r="O443" s="51">
        <f>IF(P443="Yes",'MD Rates'!$B$1,R443)</f>
        <v>44287</v>
      </c>
      <c r="P443" s="5" t="str">
        <f t="shared" si="83"/>
        <v>Yes</v>
      </c>
      <c r="R443" s="6">
        <v>43922</v>
      </c>
      <c r="T443" s="100" t="s">
        <v>325</v>
      </c>
    </row>
    <row r="444" spans="1:20" x14ac:dyDescent="0.25">
      <c r="A444" s="107" t="s">
        <v>970</v>
      </c>
      <c r="B444" s="113" t="s">
        <v>1120</v>
      </c>
      <c r="C444" s="244" t="s">
        <v>967</v>
      </c>
      <c r="D444" s="107" t="s">
        <v>972</v>
      </c>
      <c r="E444" s="10"/>
      <c r="F444" s="24" t="s">
        <v>294</v>
      </c>
      <c r="G444" s="10"/>
      <c r="H444" s="10"/>
      <c r="I444" s="59">
        <v>91.41</v>
      </c>
      <c r="J444" s="10"/>
      <c r="K444" s="10"/>
      <c r="L444" s="280">
        <f t="shared" si="82"/>
        <v>94.15</v>
      </c>
      <c r="M444" s="10"/>
      <c r="N444" s="10"/>
      <c r="O444" s="51">
        <f>IF(P444="Yes",'MD Rates'!$B$1,R444)</f>
        <v>44287</v>
      </c>
      <c r="P444" s="5" t="str">
        <f t="shared" si="83"/>
        <v>Yes</v>
      </c>
      <c r="R444" s="6">
        <v>43922</v>
      </c>
      <c r="T444" s="100" t="s">
        <v>325</v>
      </c>
    </row>
    <row r="445" spans="1:20" x14ac:dyDescent="0.25">
      <c r="A445" s="107" t="s">
        <v>970</v>
      </c>
      <c r="B445" s="113" t="s">
        <v>1120</v>
      </c>
      <c r="C445" s="244" t="s">
        <v>967</v>
      </c>
      <c r="D445" s="107" t="s">
        <v>972</v>
      </c>
      <c r="E445" s="10"/>
      <c r="F445" s="24" t="s">
        <v>295</v>
      </c>
      <c r="G445" s="10"/>
      <c r="H445" s="10"/>
      <c r="I445" s="59">
        <v>114.28999999999999</v>
      </c>
      <c r="J445" s="10"/>
      <c r="K445" s="10"/>
      <c r="L445" s="280">
        <f t="shared" si="82"/>
        <v>117.72</v>
      </c>
      <c r="M445" s="10"/>
      <c r="N445" s="10"/>
      <c r="O445" s="51">
        <f>IF(P445="Yes",'MD Rates'!$B$1,R445)</f>
        <v>44287</v>
      </c>
      <c r="P445" s="5" t="str">
        <f t="shared" si="83"/>
        <v>Yes</v>
      </c>
      <c r="R445" s="6">
        <v>43922</v>
      </c>
      <c r="T445" s="100" t="s">
        <v>325</v>
      </c>
    </row>
    <row r="446" spans="1:20" x14ac:dyDescent="0.25">
      <c r="A446" s="107" t="s">
        <v>970</v>
      </c>
      <c r="B446" s="113" t="s">
        <v>1120</v>
      </c>
      <c r="C446" s="244" t="s">
        <v>967</v>
      </c>
      <c r="D446" s="107" t="s">
        <v>972</v>
      </c>
      <c r="E446" s="10"/>
      <c r="F446" s="24" t="s">
        <v>296</v>
      </c>
      <c r="G446" s="10"/>
      <c r="H446" s="10"/>
      <c r="I446" s="59">
        <v>137.16999999999999</v>
      </c>
      <c r="J446" s="10"/>
      <c r="K446" s="10"/>
      <c r="L446" s="280">
        <f t="shared" si="82"/>
        <v>141.29000000000002</v>
      </c>
      <c r="M446" s="10"/>
      <c r="N446" s="10"/>
      <c r="O446" s="51">
        <f>IF(P446="Yes",'MD Rates'!$B$1,R446)</f>
        <v>44287</v>
      </c>
      <c r="P446" s="5" t="str">
        <f t="shared" si="83"/>
        <v>Yes</v>
      </c>
      <c r="R446" s="6">
        <v>43922</v>
      </c>
      <c r="T446" s="100" t="s">
        <v>325</v>
      </c>
    </row>
    <row r="447" spans="1:20" x14ac:dyDescent="0.25">
      <c r="A447" s="107" t="s">
        <v>970</v>
      </c>
      <c r="B447" s="113" t="s">
        <v>1120</v>
      </c>
      <c r="C447" s="244" t="s">
        <v>967</v>
      </c>
      <c r="D447" s="107" t="s">
        <v>972</v>
      </c>
      <c r="E447" s="10"/>
      <c r="F447" s="24" t="s">
        <v>297</v>
      </c>
      <c r="G447" s="10"/>
      <c r="H447" s="10"/>
      <c r="I447" s="59">
        <v>160.05000000000001</v>
      </c>
      <c r="J447" s="10"/>
      <c r="K447" s="10"/>
      <c r="L447" s="280">
        <f t="shared" si="82"/>
        <v>164.86</v>
      </c>
      <c r="M447" s="10"/>
      <c r="N447" s="10"/>
      <c r="O447" s="51">
        <f>IF(P447="Yes",'MD Rates'!$B$1,R447)</f>
        <v>44287</v>
      </c>
      <c r="P447" s="5" t="str">
        <f t="shared" si="83"/>
        <v>Yes</v>
      </c>
      <c r="R447" s="6">
        <v>43922</v>
      </c>
      <c r="T447" s="100" t="s">
        <v>325</v>
      </c>
    </row>
    <row r="448" spans="1:20" x14ac:dyDescent="0.25">
      <c r="A448" s="107" t="s">
        <v>970</v>
      </c>
      <c r="B448" s="113" t="s">
        <v>1120</v>
      </c>
      <c r="C448" s="244" t="s">
        <v>967</v>
      </c>
      <c r="D448" s="107" t="s">
        <v>972</v>
      </c>
      <c r="E448" s="10"/>
      <c r="F448" s="24" t="s">
        <v>298</v>
      </c>
      <c r="G448" s="10"/>
      <c r="H448" s="10"/>
      <c r="I448" s="59">
        <v>119.1</v>
      </c>
      <c r="J448" s="10"/>
      <c r="K448" s="10"/>
      <c r="L448" s="280">
        <f t="shared" si="82"/>
        <v>122.67</v>
      </c>
      <c r="M448" s="10"/>
      <c r="N448" s="10"/>
      <c r="O448" s="51">
        <f>IF(P448="Yes",'MD Rates'!$B$1,R448)</f>
        <v>44287</v>
      </c>
      <c r="P448" s="5" t="str">
        <f t="shared" si="83"/>
        <v>Yes</v>
      </c>
      <c r="R448" s="6">
        <v>43922</v>
      </c>
      <c r="T448" s="100" t="s">
        <v>325</v>
      </c>
    </row>
    <row r="449" spans="1:20" x14ac:dyDescent="0.25">
      <c r="A449" s="107" t="s">
        <v>970</v>
      </c>
      <c r="B449" s="113" t="s">
        <v>1120</v>
      </c>
      <c r="C449" s="244" t="s">
        <v>967</v>
      </c>
      <c r="D449" s="107" t="s">
        <v>972</v>
      </c>
      <c r="E449" s="10"/>
      <c r="F449" s="24" t="s">
        <v>299</v>
      </c>
      <c r="G449" s="10"/>
      <c r="H449" s="10"/>
      <c r="I449" s="59">
        <v>137.11000000000001</v>
      </c>
      <c r="J449" s="10"/>
      <c r="K449" s="10"/>
      <c r="L449" s="280">
        <f t="shared" si="82"/>
        <v>141.22</v>
      </c>
      <c r="M449" s="10"/>
      <c r="N449" s="10"/>
      <c r="O449" s="51">
        <f>IF(P449="Yes",'MD Rates'!$B$1,R449)</f>
        <v>44287</v>
      </c>
      <c r="P449" s="5" t="str">
        <f t="shared" si="83"/>
        <v>Yes</v>
      </c>
      <c r="R449" s="6">
        <v>43922</v>
      </c>
      <c r="T449" s="100" t="s">
        <v>325</v>
      </c>
    </row>
    <row r="450" spans="1:20" x14ac:dyDescent="0.25">
      <c r="A450" s="107" t="s">
        <v>970</v>
      </c>
      <c r="B450" s="113" t="s">
        <v>1120</v>
      </c>
      <c r="C450" s="244" t="s">
        <v>967</v>
      </c>
      <c r="D450" s="107" t="s">
        <v>972</v>
      </c>
      <c r="E450" s="10"/>
      <c r="F450" s="24" t="s">
        <v>300</v>
      </c>
      <c r="G450" s="10"/>
      <c r="H450" s="10"/>
      <c r="I450" s="59">
        <v>182.81</v>
      </c>
      <c r="J450" s="10"/>
      <c r="K450" s="10"/>
      <c r="L450" s="280">
        <f t="shared" si="82"/>
        <v>188.29000000000002</v>
      </c>
      <c r="M450" s="10"/>
      <c r="N450" s="10"/>
      <c r="O450" s="51">
        <f>IF(P450="Yes",'MD Rates'!$B$1,R450)</f>
        <v>44287</v>
      </c>
      <c r="P450" s="5" t="str">
        <f t="shared" si="83"/>
        <v>Yes</v>
      </c>
      <c r="R450" s="6">
        <v>43922</v>
      </c>
      <c r="T450" s="100" t="s">
        <v>325</v>
      </c>
    </row>
    <row r="451" spans="1:20" x14ac:dyDescent="0.25">
      <c r="A451" s="107" t="s">
        <v>970</v>
      </c>
      <c r="B451" s="113" t="s">
        <v>1120</v>
      </c>
      <c r="C451" s="244" t="s">
        <v>967</v>
      </c>
      <c r="D451" s="107" t="s">
        <v>972</v>
      </c>
      <c r="E451" s="10"/>
      <c r="F451" s="24" t="s">
        <v>301</v>
      </c>
      <c r="G451" s="10"/>
      <c r="H451" s="10"/>
      <c r="I451" s="59">
        <v>159.99</v>
      </c>
      <c r="J451" s="10"/>
      <c r="K451" s="10"/>
      <c r="L451" s="280">
        <f t="shared" si="82"/>
        <v>164.79</v>
      </c>
      <c r="M451" s="10"/>
      <c r="N451" s="10"/>
      <c r="O451" s="51">
        <f>IF(P451="Yes",'MD Rates'!$B$1,R451)</f>
        <v>44287</v>
      </c>
      <c r="P451" s="5" t="str">
        <f t="shared" si="83"/>
        <v>Yes</v>
      </c>
      <c r="R451" s="6">
        <v>43922</v>
      </c>
      <c r="T451" s="100" t="s">
        <v>325</v>
      </c>
    </row>
    <row r="452" spans="1:20" x14ac:dyDescent="0.25">
      <c r="A452" s="107" t="s">
        <v>970</v>
      </c>
      <c r="B452" s="113" t="s">
        <v>1120</v>
      </c>
      <c r="C452" s="244" t="s">
        <v>967</v>
      </c>
      <c r="D452" s="107" t="s">
        <v>972</v>
      </c>
      <c r="E452" s="10"/>
      <c r="F452" s="24" t="s">
        <v>302</v>
      </c>
      <c r="G452" s="10"/>
      <c r="H452" s="10"/>
      <c r="I452" s="59">
        <v>182.87</v>
      </c>
      <c r="J452" s="10"/>
      <c r="K452" s="10"/>
      <c r="L452" s="280">
        <f t="shared" si="82"/>
        <v>188.36</v>
      </c>
      <c r="M452" s="10"/>
      <c r="N452" s="10"/>
      <c r="O452" s="51">
        <f>IF(P452="Yes",'MD Rates'!$B$1,R452)</f>
        <v>44287</v>
      </c>
      <c r="P452" s="5" t="str">
        <f t="shared" si="83"/>
        <v>Yes</v>
      </c>
      <c r="R452" s="6">
        <v>43922</v>
      </c>
      <c r="T452" s="100" t="s">
        <v>325</v>
      </c>
    </row>
    <row r="453" spans="1:20" x14ac:dyDescent="0.25">
      <c r="A453" s="107" t="s">
        <v>970</v>
      </c>
      <c r="B453" s="113" t="s">
        <v>1120</v>
      </c>
      <c r="C453" s="244" t="s">
        <v>967</v>
      </c>
      <c r="D453" s="107" t="s">
        <v>972</v>
      </c>
      <c r="E453" s="10"/>
      <c r="F453" s="24" t="s">
        <v>303</v>
      </c>
      <c r="G453" s="10"/>
      <c r="H453" s="10"/>
      <c r="I453" s="59">
        <v>205.75</v>
      </c>
      <c r="J453" s="10"/>
      <c r="K453" s="10"/>
      <c r="L453" s="280">
        <f t="shared" si="82"/>
        <v>211.93</v>
      </c>
      <c r="M453" s="10"/>
      <c r="N453" s="10"/>
      <c r="O453" s="51">
        <f>IF(P453="Yes",'MD Rates'!$B$1,R453)</f>
        <v>44287</v>
      </c>
      <c r="P453" s="5" t="str">
        <f t="shared" si="83"/>
        <v>Yes</v>
      </c>
      <c r="R453" s="6">
        <v>43922</v>
      </c>
      <c r="T453" s="100" t="s">
        <v>325</v>
      </c>
    </row>
    <row r="454" spans="1:20" x14ac:dyDescent="0.25">
      <c r="A454" s="107" t="s">
        <v>970</v>
      </c>
      <c r="B454" s="113" t="s">
        <v>1120</v>
      </c>
      <c r="C454" s="244" t="s">
        <v>967</v>
      </c>
      <c r="D454" s="107" t="s">
        <v>972</v>
      </c>
      <c r="E454" s="10"/>
      <c r="F454" s="24" t="s">
        <v>304</v>
      </c>
      <c r="G454" s="10"/>
      <c r="H454" s="10"/>
      <c r="I454" s="59">
        <v>182.82</v>
      </c>
      <c r="J454" s="10"/>
      <c r="K454" s="10"/>
      <c r="L454" s="280">
        <f t="shared" si="82"/>
        <v>188.3</v>
      </c>
      <c r="M454" s="10"/>
      <c r="N454" s="10"/>
      <c r="O454" s="51">
        <f>IF(P454="Yes",'MD Rates'!$B$1,R454)</f>
        <v>44287</v>
      </c>
      <c r="P454" s="5" t="str">
        <f t="shared" si="83"/>
        <v>Yes</v>
      </c>
      <c r="R454" s="6">
        <v>43922</v>
      </c>
      <c r="T454" s="100" t="s">
        <v>325</v>
      </c>
    </row>
    <row r="455" spans="1:20" x14ac:dyDescent="0.25">
      <c r="A455" s="107" t="s">
        <v>970</v>
      </c>
      <c r="B455" s="113" t="s">
        <v>1120</v>
      </c>
      <c r="C455" s="244" t="s">
        <v>967</v>
      </c>
      <c r="D455" s="107" t="s">
        <v>972</v>
      </c>
      <c r="E455" s="10"/>
      <c r="F455" s="24" t="s">
        <v>305</v>
      </c>
      <c r="G455" s="10"/>
      <c r="H455" s="10"/>
      <c r="I455" s="59">
        <v>205.7</v>
      </c>
      <c r="J455" s="10"/>
      <c r="K455" s="10"/>
      <c r="L455" s="280">
        <f t="shared" si="82"/>
        <v>211.87</v>
      </c>
      <c r="M455" s="10"/>
      <c r="N455" s="10"/>
      <c r="O455" s="51">
        <f>IF(P455="Yes",'MD Rates'!$B$1,R455)</f>
        <v>44287</v>
      </c>
      <c r="P455" s="5" t="str">
        <f t="shared" si="83"/>
        <v>Yes</v>
      </c>
      <c r="R455" s="6">
        <v>43922</v>
      </c>
      <c r="T455" s="100" t="s">
        <v>325</v>
      </c>
    </row>
    <row r="456" spans="1:20" x14ac:dyDescent="0.25">
      <c r="A456" s="107" t="s">
        <v>970</v>
      </c>
      <c r="B456" s="113" t="s">
        <v>1120</v>
      </c>
      <c r="C456" s="244" t="s">
        <v>967</v>
      </c>
      <c r="D456" s="107" t="s">
        <v>972</v>
      </c>
      <c r="E456" s="10"/>
      <c r="F456" s="24" t="s">
        <v>306</v>
      </c>
      <c r="G456" s="10"/>
      <c r="H456" s="10"/>
      <c r="I456" s="59">
        <v>228.57999999999998</v>
      </c>
      <c r="J456" s="10"/>
      <c r="K456" s="10"/>
      <c r="L456" s="280">
        <f t="shared" si="82"/>
        <v>235.44</v>
      </c>
      <c r="M456" s="10"/>
      <c r="N456" s="10"/>
      <c r="O456" s="51">
        <f>IF(P456="Yes",'MD Rates'!$B$1,R456)</f>
        <v>44287</v>
      </c>
      <c r="P456" s="5" t="str">
        <f t="shared" si="83"/>
        <v>Yes</v>
      </c>
      <c r="R456" s="6">
        <v>43922</v>
      </c>
      <c r="T456" s="100" t="s">
        <v>325</v>
      </c>
    </row>
    <row r="457" spans="1:20" x14ac:dyDescent="0.25">
      <c r="A457" s="107" t="s">
        <v>970</v>
      </c>
      <c r="B457" s="113" t="s">
        <v>1120</v>
      </c>
      <c r="C457" s="244" t="s">
        <v>967</v>
      </c>
      <c r="D457" s="107" t="s">
        <v>972</v>
      </c>
      <c r="E457" s="10"/>
      <c r="F457" s="24" t="s">
        <v>307</v>
      </c>
      <c r="G457" s="10"/>
      <c r="H457" s="10"/>
      <c r="I457" s="59">
        <v>251.45999999999998</v>
      </c>
      <c r="J457" s="10"/>
      <c r="K457" s="10"/>
      <c r="L457" s="280">
        <f t="shared" si="82"/>
        <v>259.01</v>
      </c>
      <c r="M457" s="10"/>
      <c r="N457" s="10"/>
      <c r="O457" s="51">
        <f>IF(P457="Yes",'MD Rates'!$B$1,R457)</f>
        <v>44287</v>
      </c>
      <c r="P457" s="5" t="str">
        <f t="shared" si="83"/>
        <v>Yes</v>
      </c>
      <c r="R457" s="6">
        <v>43922</v>
      </c>
      <c r="T457" s="100" t="s">
        <v>325</v>
      </c>
    </row>
    <row r="458" spans="1:20" x14ac:dyDescent="0.25">
      <c r="A458" s="107" t="s">
        <v>970</v>
      </c>
      <c r="B458" s="113" t="s">
        <v>1120</v>
      </c>
      <c r="C458" s="244" t="s">
        <v>967</v>
      </c>
      <c r="D458" s="107" t="s">
        <v>972</v>
      </c>
      <c r="E458" s="10"/>
      <c r="F458" s="24" t="s">
        <v>308</v>
      </c>
      <c r="G458" s="10"/>
      <c r="H458" s="10"/>
      <c r="I458" s="59">
        <v>45.7</v>
      </c>
      <c r="J458" s="10"/>
      <c r="K458" s="10"/>
      <c r="L458" s="280">
        <f t="shared" si="82"/>
        <v>47.07</v>
      </c>
      <c r="M458" s="10"/>
      <c r="N458" s="10"/>
      <c r="O458" s="51">
        <f>IF(P458="Yes",'MD Rates'!$B$1,R458)</f>
        <v>44287</v>
      </c>
      <c r="P458" s="5" t="str">
        <f t="shared" si="83"/>
        <v>Yes</v>
      </c>
      <c r="R458" s="6">
        <v>43922</v>
      </c>
      <c r="T458" s="100" t="s">
        <v>325</v>
      </c>
    </row>
    <row r="459" spans="1:20" ht="14.5" x14ac:dyDescent="0.35">
      <c r="A459" s="107" t="s">
        <v>970</v>
      </c>
      <c r="B459" s="113" t="s">
        <v>1120</v>
      </c>
      <c r="C459" s="244" t="s">
        <v>967</v>
      </c>
      <c r="D459" s="107" t="s">
        <v>973</v>
      </c>
      <c r="E459" s="10"/>
      <c r="F459" s="24" t="s">
        <v>285</v>
      </c>
      <c r="G459" s="10"/>
      <c r="H459" s="10"/>
      <c r="I459" s="628">
        <v>91.41</v>
      </c>
      <c r="J459" s="10"/>
      <c r="K459" s="10"/>
      <c r="L459" s="280">
        <f t="shared" si="82"/>
        <v>94.15</v>
      </c>
      <c r="M459" s="10"/>
      <c r="N459" s="10"/>
      <c r="O459" s="51">
        <f>IF(P459="Yes",'MD Rates'!$B$1,R459)</f>
        <v>44287</v>
      </c>
      <c r="P459" s="5" t="str">
        <f t="shared" si="83"/>
        <v>Yes</v>
      </c>
      <c r="R459" s="6">
        <v>43922</v>
      </c>
      <c r="T459" s="100" t="s">
        <v>325</v>
      </c>
    </row>
    <row r="460" spans="1:20" ht="14.5" x14ac:dyDescent="0.35">
      <c r="A460" s="107" t="s">
        <v>970</v>
      </c>
      <c r="B460" s="113" t="s">
        <v>1120</v>
      </c>
      <c r="C460" s="244" t="s">
        <v>967</v>
      </c>
      <c r="D460" s="107" t="s">
        <v>973</v>
      </c>
      <c r="E460" s="10"/>
      <c r="F460" s="24" t="s">
        <v>286</v>
      </c>
      <c r="G460" s="10"/>
      <c r="H460" s="10"/>
      <c r="I460" s="628">
        <v>137.11000000000001</v>
      </c>
      <c r="J460" s="10"/>
      <c r="K460" s="10"/>
      <c r="L460" s="280">
        <f t="shared" si="82"/>
        <v>141.22</v>
      </c>
      <c r="M460" s="10"/>
      <c r="N460" s="10"/>
      <c r="O460" s="51">
        <f>IF(P460="Yes",'MD Rates'!$B$1,R460)</f>
        <v>44287</v>
      </c>
      <c r="P460" s="5" t="str">
        <f t="shared" si="83"/>
        <v>Yes</v>
      </c>
      <c r="R460" s="6">
        <v>43922</v>
      </c>
      <c r="T460" s="100" t="s">
        <v>325</v>
      </c>
    </row>
    <row r="461" spans="1:20" ht="14.5" x14ac:dyDescent="0.35">
      <c r="A461" s="107" t="s">
        <v>970</v>
      </c>
      <c r="B461" s="113" t="s">
        <v>1120</v>
      </c>
      <c r="C461" s="244" t="s">
        <v>967</v>
      </c>
      <c r="D461" s="107" t="s">
        <v>973</v>
      </c>
      <c r="E461" s="10"/>
      <c r="F461" s="24" t="s">
        <v>287</v>
      </c>
      <c r="G461" s="10"/>
      <c r="H461" s="10"/>
      <c r="I461" s="628">
        <v>182.81</v>
      </c>
      <c r="J461" s="10"/>
      <c r="K461" s="10"/>
      <c r="L461" s="280">
        <f t="shared" si="82"/>
        <v>188.29000000000002</v>
      </c>
      <c r="M461" s="10"/>
      <c r="N461" s="10"/>
      <c r="O461" s="51">
        <f>IF(P461="Yes",'MD Rates'!$B$1,R461)</f>
        <v>44287</v>
      </c>
      <c r="P461" s="5" t="str">
        <f t="shared" si="83"/>
        <v>Yes</v>
      </c>
      <c r="R461" s="6">
        <v>43922</v>
      </c>
      <c r="T461" s="100" t="s">
        <v>325</v>
      </c>
    </row>
    <row r="462" spans="1:20" x14ac:dyDescent="0.25">
      <c r="A462" s="107" t="s">
        <v>970</v>
      </c>
      <c r="B462" s="113" t="s">
        <v>1120</v>
      </c>
      <c r="C462" s="244" t="s">
        <v>967</v>
      </c>
      <c r="D462" s="107" t="s">
        <v>973</v>
      </c>
      <c r="E462" s="10"/>
      <c r="F462" s="24" t="s">
        <v>288</v>
      </c>
      <c r="G462" s="10"/>
      <c r="H462" s="10"/>
      <c r="I462" s="59">
        <v>228.51000000000002</v>
      </c>
      <c r="J462" s="10"/>
      <c r="K462" s="10"/>
      <c r="L462" s="280">
        <f t="shared" si="82"/>
        <v>235.36</v>
      </c>
      <c r="M462" s="10"/>
      <c r="N462" s="10"/>
      <c r="O462" s="51">
        <f>IF(P462="Yes",'MD Rates'!$B$1,R462)</f>
        <v>44287</v>
      </c>
      <c r="P462" s="5" t="str">
        <f t="shared" si="83"/>
        <v>Yes</v>
      </c>
      <c r="R462" s="6">
        <v>43922</v>
      </c>
      <c r="T462" s="100" t="s">
        <v>325</v>
      </c>
    </row>
    <row r="463" spans="1:20" x14ac:dyDescent="0.25">
      <c r="A463" s="107" t="s">
        <v>970</v>
      </c>
      <c r="B463" s="113" t="s">
        <v>1120</v>
      </c>
      <c r="C463" s="244" t="s">
        <v>967</v>
      </c>
      <c r="D463" s="107" t="s">
        <v>973</v>
      </c>
      <c r="E463" s="10"/>
      <c r="F463" s="24" t="s">
        <v>289</v>
      </c>
      <c r="G463" s="10"/>
      <c r="H463" s="10"/>
      <c r="I463" s="59">
        <v>139.4</v>
      </c>
      <c r="J463" s="10"/>
      <c r="K463" s="10"/>
      <c r="L463" s="280">
        <f t="shared" si="82"/>
        <v>143.58000000000001</v>
      </c>
      <c r="M463" s="10"/>
      <c r="N463" s="10"/>
      <c r="O463" s="51">
        <f>IF(P463="Yes",'MD Rates'!$B$1,R463)</f>
        <v>44287</v>
      </c>
      <c r="P463" s="5" t="str">
        <f t="shared" si="83"/>
        <v>Yes</v>
      </c>
      <c r="R463" s="6">
        <v>43922</v>
      </c>
      <c r="T463" s="100" t="s">
        <v>325</v>
      </c>
    </row>
    <row r="464" spans="1:20" x14ac:dyDescent="0.25">
      <c r="A464" s="107" t="s">
        <v>970</v>
      </c>
      <c r="B464" s="113" t="s">
        <v>1120</v>
      </c>
      <c r="C464" s="244" t="s">
        <v>967</v>
      </c>
      <c r="D464" s="107" t="s">
        <v>973</v>
      </c>
      <c r="E464" s="10"/>
      <c r="F464" s="24" t="s">
        <v>290</v>
      </c>
      <c r="G464" s="10"/>
      <c r="H464" s="10"/>
      <c r="I464" s="59">
        <v>137.11000000000001</v>
      </c>
      <c r="J464" s="10"/>
      <c r="K464" s="10"/>
      <c r="L464" s="280">
        <f t="shared" si="82"/>
        <v>141.22</v>
      </c>
      <c r="M464" s="10"/>
      <c r="N464" s="10"/>
      <c r="O464" s="51">
        <f>IF(P464="Yes",'MD Rates'!$B$1,R464)</f>
        <v>44287</v>
      </c>
      <c r="P464" s="5" t="str">
        <f t="shared" si="83"/>
        <v>Yes</v>
      </c>
      <c r="R464" s="6">
        <v>43922</v>
      </c>
      <c r="T464" s="100" t="s">
        <v>325</v>
      </c>
    </row>
    <row r="465" spans="1:20" x14ac:dyDescent="0.25">
      <c r="A465" s="107" t="s">
        <v>970</v>
      </c>
      <c r="B465" s="113" t="s">
        <v>1120</v>
      </c>
      <c r="C465" s="244" t="s">
        <v>967</v>
      </c>
      <c r="D465" s="107" t="s">
        <v>973</v>
      </c>
      <c r="E465" s="10"/>
      <c r="F465" s="24" t="s">
        <v>291</v>
      </c>
      <c r="G465" s="10"/>
      <c r="H465" s="10"/>
      <c r="I465" s="59">
        <v>182.82</v>
      </c>
      <c r="J465" s="10"/>
      <c r="K465" s="10"/>
      <c r="L465" s="280">
        <f t="shared" si="82"/>
        <v>188.3</v>
      </c>
      <c r="M465" s="10"/>
      <c r="N465" s="10"/>
      <c r="O465" s="51">
        <f>IF(P465="Yes",'MD Rates'!$B$1,R465)</f>
        <v>44287</v>
      </c>
      <c r="P465" s="5" t="str">
        <f t="shared" si="83"/>
        <v>Yes</v>
      </c>
      <c r="R465" s="6">
        <v>43922</v>
      </c>
      <c r="T465" s="100" t="s">
        <v>325</v>
      </c>
    </row>
    <row r="466" spans="1:20" x14ac:dyDescent="0.25">
      <c r="A466" s="107" t="s">
        <v>970</v>
      </c>
      <c r="B466" s="113" t="s">
        <v>1120</v>
      </c>
      <c r="C466" s="244" t="s">
        <v>967</v>
      </c>
      <c r="D466" s="107" t="s">
        <v>973</v>
      </c>
      <c r="E466" s="10"/>
      <c r="F466" s="24" t="s">
        <v>292</v>
      </c>
      <c r="G466" s="10"/>
      <c r="H466" s="10"/>
      <c r="I466" s="59">
        <v>182.82</v>
      </c>
      <c r="J466" s="10"/>
      <c r="K466" s="10"/>
      <c r="L466" s="280">
        <f t="shared" si="82"/>
        <v>188.3</v>
      </c>
      <c r="M466" s="10"/>
      <c r="N466" s="10"/>
      <c r="O466" s="51">
        <f>IF(P466="Yes",'MD Rates'!$B$1,R466)</f>
        <v>44287</v>
      </c>
      <c r="P466" s="5" t="str">
        <f t="shared" si="83"/>
        <v>Yes</v>
      </c>
      <c r="R466" s="6">
        <v>43922</v>
      </c>
      <c r="T466" s="100" t="s">
        <v>325</v>
      </c>
    </row>
    <row r="467" spans="1:20" x14ac:dyDescent="0.25">
      <c r="A467" s="107" t="s">
        <v>970</v>
      </c>
      <c r="B467" s="113" t="s">
        <v>1120</v>
      </c>
      <c r="C467" s="244" t="s">
        <v>967</v>
      </c>
      <c r="D467" s="107" t="s">
        <v>973</v>
      </c>
      <c r="E467" s="10"/>
      <c r="F467" s="24" t="s">
        <v>293</v>
      </c>
      <c r="G467" s="10"/>
      <c r="H467" s="10"/>
      <c r="I467" s="59">
        <v>274.24</v>
      </c>
      <c r="J467" s="10"/>
      <c r="K467" s="10"/>
      <c r="L467" s="280">
        <f t="shared" si="82"/>
        <v>282.47000000000003</v>
      </c>
      <c r="M467" s="10"/>
      <c r="N467" s="10"/>
      <c r="O467" s="51">
        <f>IF(P467="Yes",'MD Rates'!$B$1,R467)</f>
        <v>44287</v>
      </c>
      <c r="P467" s="5" t="str">
        <f t="shared" si="83"/>
        <v>Yes</v>
      </c>
      <c r="R467" s="6">
        <v>43922</v>
      </c>
      <c r="T467" s="100" t="s">
        <v>325</v>
      </c>
    </row>
    <row r="468" spans="1:20" x14ac:dyDescent="0.25">
      <c r="A468" s="107" t="s">
        <v>970</v>
      </c>
      <c r="B468" s="113" t="s">
        <v>1120</v>
      </c>
      <c r="C468" s="244" t="s">
        <v>967</v>
      </c>
      <c r="D468" s="107" t="s">
        <v>973</v>
      </c>
      <c r="E468" s="10"/>
      <c r="F468" s="24" t="s">
        <v>294</v>
      </c>
      <c r="G468" s="10"/>
      <c r="H468" s="10"/>
      <c r="I468" s="59">
        <v>91.41</v>
      </c>
      <c r="J468" s="10"/>
      <c r="K468" s="10"/>
      <c r="L468" s="280">
        <f t="shared" si="82"/>
        <v>94.15</v>
      </c>
      <c r="M468" s="10"/>
      <c r="N468" s="10"/>
      <c r="O468" s="51">
        <f>IF(P468="Yes",'MD Rates'!$B$1,R468)</f>
        <v>44287</v>
      </c>
      <c r="P468" s="5" t="str">
        <f t="shared" si="83"/>
        <v>Yes</v>
      </c>
      <c r="R468" s="6">
        <v>43922</v>
      </c>
      <c r="T468" s="100" t="s">
        <v>325</v>
      </c>
    </row>
    <row r="469" spans="1:20" x14ac:dyDescent="0.25">
      <c r="A469" s="107" t="s">
        <v>970</v>
      </c>
      <c r="B469" s="113" t="s">
        <v>1120</v>
      </c>
      <c r="C469" s="244" t="s">
        <v>967</v>
      </c>
      <c r="D469" s="107" t="s">
        <v>973</v>
      </c>
      <c r="E469" s="10"/>
      <c r="F469" s="24" t="s">
        <v>295</v>
      </c>
      <c r="G469" s="10"/>
      <c r="H469" s="10"/>
      <c r="I469" s="59">
        <v>114.28999999999999</v>
      </c>
      <c r="J469" s="10"/>
      <c r="K469" s="10"/>
      <c r="L469" s="280">
        <f t="shared" si="82"/>
        <v>117.72</v>
      </c>
      <c r="M469" s="10"/>
      <c r="N469" s="10"/>
      <c r="O469" s="51">
        <f>IF(P469="Yes",'MD Rates'!$B$1,R469)</f>
        <v>44287</v>
      </c>
      <c r="P469" s="5" t="str">
        <f t="shared" si="83"/>
        <v>Yes</v>
      </c>
      <c r="R469" s="6">
        <v>43922</v>
      </c>
      <c r="T469" s="100" t="s">
        <v>325</v>
      </c>
    </row>
    <row r="470" spans="1:20" x14ac:dyDescent="0.25">
      <c r="A470" s="107" t="s">
        <v>970</v>
      </c>
      <c r="B470" s="113" t="s">
        <v>1120</v>
      </c>
      <c r="C470" s="244" t="s">
        <v>967</v>
      </c>
      <c r="D470" s="107" t="s">
        <v>973</v>
      </c>
      <c r="E470" s="10"/>
      <c r="F470" s="24" t="s">
        <v>296</v>
      </c>
      <c r="G470" s="10"/>
      <c r="H470" s="10"/>
      <c r="I470" s="59">
        <v>137.16999999999999</v>
      </c>
      <c r="J470" s="10"/>
      <c r="K470" s="10"/>
      <c r="L470" s="280">
        <f t="shared" si="82"/>
        <v>141.29000000000002</v>
      </c>
      <c r="M470" s="10"/>
      <c r="N470" s="10"/>
      <c r="O470" s="51">
        <f>IF(P470="Yes",'MD Rates'!$B$1,R470)</f>
        <v>44287</v>
      </c>
      <c r="P470" s="5" t="str">
        <f t="shared" si="83"/>
        <v>Yes</v>
      </c>
      <c r="R470" s="6">
        <v>43922</v>
      </c>
      <c r="T470" s="100" t="s">
        <v>325</v>
      </c>
    </row>
    <row r="471" spans="1:20" x14ac:dyDescent="0.25">
      <c r="A471" s="107" t="s">
        <v>970</v>
      </c>
      <c r="B471" s="113" t="s">
        <v>1120</v>
      </c>
      <c r="C471" s="244" t="s">
        <v>967</v>
      </c>
      <c r="D471" s="107" t="s">
        <v>973</v>
      </c>
      <c r="E471" s="10"/>
      <c r="F471" s="24" t="s">
        <v>297</v>
      </c>
      <c r="G471" s="10"/>
      <c r="H471" s="10"/>
      <c r="I471" s="59">
        <v>160.05000000000001</v>
      </c>
      <c r="J471" s="10"/>
      <c r="K471" s="10"/>
      <c r="L471" s="280">
        <f t="shared" si="82"/>
        <v>164.86</v>
      </c>
      <c r="M471" s="10"/>
      <c r="N471" s="10"/>
      <c r="O471" s="51">
        <f>IF(P471="Yes",'MD Rates'!$B$1,R471)</f>
        <v>44287</v>
      </c>
      <c r="P471" s="5" t="str">
        <f t="shared" si="83"/>
        <v>Yes</v>
      </c>
      <c r="R471" s="6">
        <v>43922</v>
      </c>
      <c r="T471" s="100" t="s">
        <v>325</v>
      </c>
    </row>
    <row r="472" spans="1:20" x14ac:dyDescent="0.25">
      <c r="A472" s="107" t="s">
        <v>970</v>
      </c>
      <c r="B472" s="113" t="s">
        <v>1120</v>
      </c>
      <c r="C472" s="244" t="s">
        <v>967</v>
      </c>
      <c r="D472" s="107" t="s">
        <v>973</v>
      </c>
      <c r="E472" s="10"/>
      <c r="F472" s="24" t="s">
        <v>298</v>
      </c>
      <c r="G472" s="10"/>
      <c r="H472" s="10"/>
      <c r="I472" s="59">
        <v>119.1</v>
      </c>
      <c r="J472" s="10"/>
      <c r="K472" s="10"/>
      <c r="L472" s="280">
        <f t="shared" si="82"/>
        <v>122.67</v>
      </c>
      <c r="M472" s="10"/>
      <c r="N472" s="10"/>
      <c r="O472" s="51">
        <f>IF(P472="Yes",'MD Rates'!$B$1,R472)</f>
        <v>44287</v>
      </c>
      <c r="P472" s="5" t="str">
        <f t="shared" si="83"/>
        <v>Yes</v>
      </c>
      <c r="R472" s="6">
        <v>43922</v>
      </c>
      <c r="T472" s="100" t="s">
        <v>325</v>
      </c>
    </row>
    <row r="473" spans="1:20" x14ac:dyDescent="0.25">
      <c r="A473" s="107" t="s">
        <v>970</v>
      </c>
      <c r="B473" s="113" t="s">
        <v>1120</v>
      </c>
      <c r="C473" s="244" t="s">
        <v>967</v>
      </c>
      <c r="D473" s="107" t="s">
        <v>973</v>
      </c>
      <c r="E473" s="10"/>
      <c r="F473" s="24" t="s">
        <v>299</v>
      </c>
      <c r="G473" s="10"/>
      <c r="H473" s="10"/>
      <c r="I473" s="59">
        <v>137.11000000000001</v>
      </c>
      <c r="J473" s="10"/>
      <c r="K473" s="10"/>
      <c r="L473" s="280">
        <f t="shared" si="82"/>
        <v>141.22</v>
      </c>
      <c r="M473" s="10"/>
      <c r="N473" s="10"/>
      <c r="O473" s="51">
        <f>IF(P473="Yes",'MD Rates'!$B$1,R473)</f>
        <v>44287</v>
      </c>
      <c r="P473" s="5" t="str">
        <f t="shared" si="83"/>
        <v>Yes</v>
      </c>
      <c r="R473" s="6">
        <v>43922</v>
      </c>
      <c r="T473" s="100" t="s">
        <v>325</v>
      </c>
    </row>
    <row r="474" spans="1:20" x14ac:dyDescent="0.25">
      <c r="A474" s="107" t="s">
        <v>970</v>
      </c>
      <c r="B474" s="113" t="s">
        <v>1120</v>
      </c>
      <c r="C474" s="244" t="s">
        <v>967</v>
      </c>
      <c r="D474" s="107" t="s">
        <v>973</v>
      </c>
      <c r="E474" s="10"/>
      <c r="F474" s="24" t="s">
        <v>300</v>
      </c>
      <c r="G474" s="10"/>
      <c r="H474" s="10"/>
      <c r="I474" s="59">
        <v>182.81</v>
      </c>
      <c r="J474" s="10"/>
      <c r="K474" s="10"/>
      <c r="L474" s="280">
        <f t="shared" si="82"/>
        <v>188.29000000000002</v>
      </c>
      <c r="M474" s="10"/>
      <c r="N474" s="10"/>
      <c r="O474" s="51">
        <f>IF(P474="Yes",'MD Rates'!$B$1,R474)</f>
        <v>44287</v>
      </c>
      <c r="P474" s="5" t="str">
        <f t="shared" si="83"/>
        <v>Yes</v>
      </c>
      <c r="R474" s="6">
        <v>43922</v>
      </c>
      <c r="T474" s="100" t="s">
        <v>325</v>
      </c>
    </row>
    <row r="475" spans="1:20" x14ac:dyDescent="0.25">
      <c r="A475" s="107" t="s">
        <v>970</v>
      </c>
      <c r="B475" s="113" t="s">
        <v>1120</v>
      </c>
      <c r="C475" s="244" t="s">
        <v>967</v>
      </c>
      <c r="D475" s="107" t="s">
        <v>973</v>
      </c>
      <c r="E475" s="10"/>
      <c r="F475" s="24" t="s">
        <v>301</v>
      </c>
      <c r="G475" s="10"/>
      <c r="H475" s="10"/>
      <c r="I475" s="59">
        <v>159.99</v>
      </c>
      <c r="J475" s="10"/>
      <c r="K475" s="10"/>
      <c r="L475" s="280">
        <f t="shared" si="82"/>
        <v>164.79</v>
      </c>
      <c r="M475" s="10"/>
      <c r="N475" s="10"/>
      <c r="O475" s="51">
        <f>IF(P475="Yes",'MD Rates'!$B$1,R475)</f>
        <v>44287</v>
      </c>
      <c r="P475" s="5" t="str">
        <f t="shared" si="83"/>
        <v>Yes</v>
      </c>
      <c r="R475" s="6">
        <v>43922</v>
      </c>
      <c r="T475" s="100" t="s">
        <v>325</v>
      </c>
    </row>
    <row r="476" spans="1:20" x14ac:dyDescent="0.25">
      <c r="A476" s="107" t="s">
        <v>970</v>
      </c>
      <c r="B476" s="113" t="s">
        <v>1120</v>
      </c>
      <c r="C476" s="244" t="s">
        <v>967</v>
      </c>
      <c r="D476" s="107" t="s">
        <v>973</v>
      </c>
      <c r="E476" s="10"/>
      <c r="F476" s="24" t="s">
        <v>302</v>
      </c>
      <c r="G476" s="10"/>
      <c r="H476" s="10"/>
      <c r="I476" s="59">
        <v>182.87</v>
      </c>
      <c r="J476" s="10"/>
      <c r="K476" s="10"/>
      <c r="L476" s="280">
        <f t="shared" si="82"/>
        <v>188.36</v>
      </c>
      <c r="M476" s="10"/>
      <c r="N476" s="10"/>
      <c r="O476" s="51">
        <f>IF(P476="Yes",'MD Rates'!$B$1,R476)</f>
        <v>44287</v>
      </c>
      <c r="P476" s="5" t="str">
        <f t="shared" si="83"/>
        <v>Yes</v>
      </c>
      <c r="R476" s="6">
        <v>43922</v>
      </c>
      <c r="T476" s="100" t="s">
        <v>325</v>
      </c>
    </row>
    <row r="477" spans="1:20" x14ac:dyDescent="0.25">
      <c r="A477" s="107" t="s">
        <v>970</v>
      </c>
      <c r="B477" s="113" t="s">
        <v>1120</v>
      </c>
      <c r="C477" s="244" t="s">
        <v>967</v>
      </c>
      <c r="D477" s="107" t="s">
        <v>973</v>
      </c>
      <c r="E477" s="10"/>
      <c r="F477" s="24" t="s">
        <v>303</v>
      </c>
      <c r="G477" s="10"/>
      <c r="H477" s="10"/>
      <c r="I477" s="59">
        <v>205.75</v>
      </c>
      <c r="J477" s="10"/>
      <c r="K477" s="10"/>
      <c r="L477" s="280">
        <f t="shared" si="82"/>
        <v>211.93</v>
      </c>
      <c r="M477" s="10"/>
      <c r="N477" s="10"/>
      <c r="O477" s="51">
        <f>IF(P477="Yes",'MD Rates'!$B$1,R477)</f>
        <v>44287</v>
      </c>
      <c r="P477" s="5" t="str">
        <f t="shared" si="83"/>
        <v>Yes</v>
      </c>
      <c r="R477" s="6">
        <v>43922</v>
      </c>
      <c r="T477" s="100" t="s">
        <v>325</v>
      </c>
    </row>
    <row r="478" spans="1:20" x14ac:dyDescent="0.25">
      <c r="A478" s="107" t="s">
        <v>970</v>
      </c>
      <c r="B478" s="113" t="s">
        <v>1120</v>
      </c>
      <c r="C478" s="244" t="s">
        <v>967</v>
      </c>
      <c r="D478" s="107" t="s">
        <v>973</v>
      </c>
      <c r="E478" s="10"/>
      <c r="F478" s="24" t="s">
        <v>304</v>
      </c>
      <c r="G478" s="10"/>
      <c r="H478" s="10"/>
      <c r="I478" s="59">
        <v>182.82</v>
      </c>
      <c r="J478" s="10"/>
      <c r="K478" s="10"/>
      <c r="L478" s="280">
        <f t="shared" si="82"/>
        <v>188.3</v>
      </c>
      <c r="M478" s="10"/>
      <c r="N478" s="10"/>
      <c r="O478" s="51">
        <f>IF(P478="Yes",'MD Rates'!$B$1,R478)</f>
        <v>44287</v>
      </c>
      <c r="P478" s="5" t="str">
        <f t="shared" si="83"/>
        <v>Yes</v>
      </c>
      <c r="R478" s="6">
        <v>43922</v>
      </c>
      <c r="T478" s="100" t="s">
        <v>325</v>
      </c>
    </row>
    <row r="479" spans="1:20" x14ac:dyDescent="0.25">
      <c r="A479" s="107" t="s">
        <v>970</v>
      </c>
      <c r="B479" s="113" t="s">
        <v>1120</v>
      </c>
      <c r="C479" s="244" t="s">
        <v>967</v>
      </c>
      <c r="D479" s="107" t="s">
        <v>973</v>
      </c>
      <c r="E479" s="10"/>
      <c r="F479" s="24" t="s">
        <v>305</v>
      </c>
      <c r="G479" s="10"/>
      <c r="H479" s="10"/>
      <c r="I479" s="59">
        <v>205.7</v>
      </c>
      <c r="J479" s="10"/>
      <c r="K479" s="10"/>
      <c r="L479" s="280">
        <f t="shared" si="82"/>
        <v>211.87</v>
      </c>
      <c r="M479" s="10"/>
      <c r="N479" s="10"/>
      <c r="O479" s="51">
        <f>IF(P479="Yes",'MD Rates'!$B$1,R479)</f>
        <v>44287</v>
      </c>
      <c r="P479" s="5" t="str">
        <f t="shared" si="83"/>
        <v>Yes</v>
      </c>
      <c r="R479" s="6">
        <v>43922</v>
      </c>
      <c r="T479" s="100" t="s">
        <v>325</v>
      </c>
    </row>
    <row r="480" spans="1:20" x14ac:dyDescent="0.25">
      <c r="A480" s="107" t="s">
        <v>970</v>
      </c>
      <c r="B480" s="113" t="s">
        <v>1120</v>
      </c>
      <c r="C480" s="244" t="s">
        <v>967</v>
      </c>
      <c r="D480" s="107" t="s">
        <v>973</v>
      </c>
      <c r="E480" s="10"/>
      <c r="F480" s="24" t="s">
        <v>306</v>
      </c>
      <c r="G480" s="10"/>
      <c r="H480" s="10"/>
      <c r="I480" s="59">
        <v>228.57999999999998</v>
      </c>
      <c r="J480" s="10"/>
      <c r="K480" s="10"/>
      <c r="L480" s="280">
        <f t="shared" si="82"/>
        <v>235.44</v>
      </c>
      <c r="M480" s="10"/>
      <c r="N480" s="10"/>
      <c r="O480" s="51">
        <f>IF(P480="Yes",'MD Rates'!$B$1,R480)</f>
        <v>44287</v>
      </c>
      <c r="P480" s="5" t="str">
        <f t="shared" si="83"/>
        <v>Yes</v>
      </c>
      <c r="R480" s="6">
        <v>43922</v>
      </c>
      <c r="T480" s="100" t="s">
        <v>325</v>
      </c>
    </row>
    <row r="481" spans="1:20" x14ac:dyDescent="0.25">
      <c r="A481" s="107" t="s">
        <v>970</v>
      </c>
      <c r="B481" s="113" t="s">
        <v>1120</v>
      </c>
      <c r="C481" s="244" t="s">
        <v>967</v>
      </c>
      <c r="D481" s="107" t="s">
        <v>973</v>
      </c>
      <c r="E481" s="10"/>
      <c r="F481" s="24" t="s">
        <v>307</v>
      </c>
      <c r="G481" s="10"/>
      <c r="H481" s="10"/>
      <c r="I481" s="59">
        <v>251.45999999999998</v>
      </c>
      <c r="J481" s="10"/>
      <c r="K481" s="10"/>
      <c r="L481" s="280">
        <f t="shared" si="82"/>
        <v>259.01</v>
      </c>
      <c r="M481" s="10"/>
      <c r="N481" s="10"/>
      <c r="O481" s="51">
        <f>IF(P481="Yes",'MD Rates'!$B$1,R481)</f>
        <v>44287</v>
      </c>
      <c r="P481" s="5" t="str">
        <f t="shared" si="83"/>
        <v>Yes</v>
      </c>
      <c r="R481" s="6">
        <v>43922</v>
      </c>
      <c r="T481" s="100" t="s">
        <v>325</v>
      </c>
    </row>
    <row r="482" spans="1:20" x14ac:dyDescent="0.25">
      <c r="A482" s="107" t="s">
        <v>970</v>
      </c>
      <c r="B482" s="113" t="s">
        <v>1120</v>
      </c>
      <c r="C482" s="244" t="s">
        <v>967</v>
      </c>
      <c r="D482" s="107" t="s">
        <v>973</v>
      </c>
      <c r="E482" s="10"/>
      <c r="F482" s="24" t="s">
        <v>308</v>
      </c>
      <c r="G482" s="10"/>
      <c r="H482" s="10"/>
      <c r="I482" s="59">
        <v>45.7</v>
      </c>
      <c r="J482" s="10"/>
      <c r="K482" s="10"/>
      <c r="L482" s="280">
        <f t="shared" si="82"/>
        <v>47.07</v>
      </c>
      <c r="M482" s="10"/>
      <c r="N482" s="10"/>
      <c r="O482" s="51">
        <f>IF(P482="Yes",'MD Rates'!$B$1,R482)</f>
        <v>44287</v>
      </c>
      <c r="P482" s="5" t="str">
        <f t="shared" si="83"/>
        <v>Yes</v>
      </c>
      <c r="R482" s="6">
        <v>43922</v>
      </c>
      <c r="T482" s="100" t="s">
        <v>325</v>
      </c>
    </row>
    <row r="483" spans="1:20" ht="14.5" x14ac:dyDescent="0.35">
      <c r="A483" s="110" t="s">
        <v>970</v>
      </c>
      <c r="B483" s="113" t="s">
        <v>1120</v>
      </c>
      <c r="C483" s="114" t="s">
        <v>967</v>
      </c>
      <c r="D483" s="110" t="s">
        <v>104</v>
      </c>
      <c r="E483" s="110"/>
      <c r="F483" s="24" t="s">
        <v>285</v>
      </c>
      <c r="G483" s="10"/>
      <c r="H483" s="10"/>
      <c r="I483" s="628">
        <v>91.41</v>
      </c>
      <c r="J483" s="10"/>
      <c r="K483" s="10"/>
      <c r="L483" s="280">
        <f t="shared" ref="L483:L546" si="84">L459</f>
        <v>94.15</v>
      </c>
      <c r="M483" s="10"/>
      <c r="N483" s="10"/>
      <c r="O483" s="51">
        <f>IF(P483="Yes",'MD Rates'!$B$1,R483)</f>
        <v>44287</v>
      </c>
      <c r="P483" s="5" t="str">
        <f t="shared" si="83"/>
        <v>Yes</v>
      </c>
      <c r="R483" s="6">
        <v>43922</v>
      </c>
      <c r="T483" s="100" t="s">
        <v>325</v>
      </c>
    </row>
    <row r="484" spans="1:20" ht="14.5" x14ac:dyDescent="0.35">
      <c r="A484" s="110" t="s">
        <v>970</v>
      </c>
      <c r="B484" s="113" t="s">
        <v>1120</v>
      </c>
      <c r="C484" s="114" t="s">
        <v>967</v>
      </c>
      <c r="D484" s="110" t="s">
        <v>104</v>
      </c>
      <c r="E484" s="110"/>
      <c r="F484" s="24" t="s">
        <v>286</v>
      </c>
      <c r="G484" s="10"/>
      <c r="H484" s="10"/>
      <c r="I484" s="628">
        <v>137.11000000000001</v>
      </c>
      <c r="J484" s="10"/>
      <c r="K484" s="10"/>
      <c r="L484" s="280">
        <f t="shared" si="84"/>
        <v>141.22</v>
      </c>
      <c r="M484" s="10"/>
      <c r="N484" s="10"/>
      <c r="O484" s="51">
        <f>IF(P484="Yes",'MD Rates'!$B$1,R484)</f>
        <v>44287</v>
      </c>
      <c r="P484" s="5" t="str">
        <f t="shared" si="83"/>
        <v>Yes</v>
      </c>
      <c r="R484" s="6">
        <v>43922</v>
      </c>
      <c r="T484" s="100" t="s">
        <v>325</v>
      </c>
    </row>
    <row r="485" spans="1:20" ht="14.5" x14ac:dyDescent="0.35">
      <c r="A485" s="110" t="s">
        <v>970</v>
      </c>
      <c r="B485" s="113" t="s">
        <v>1120</v>
      </c>
      <c r="C485" s="114" t="s">
        <v>967</v>
      </c>
      <c r="D485" s="110" t="s">
        <v>104</v>
      </c>
      <c r="E485" s="110"/>
      <c r="F485" s="24" t="s">
        <v>287</v>
      </c>
      <c r="G485" s="10"/>
      <c r="H485" s="10"/>
      <c r="I485" s="628">
        <v>182.81</v>
      </c>
      <c r="J485" s="10"/>
      <c r="K485" s="10"/>
      <c r="L485" s="280">
        <f t="shared" si="84"/>
        <v>188.29000000000002</v>
      </c>
      <c r="M485" s="10"/>
      <c r="N485" s="10"/>
      <c r="O485" s="51">
        <f>IF(P485="Yes",'MD Rates'!$B$1,R485)</f>
        <v>44287</v>
      </c>
      <c r="P485" s="5" t="str">
        <f t="shared" si="83"/>
        <v>Yes</v>
      </c>
      <c r="R485" s="6">
        <v>43922</v>
      </c>
      <c r="T485" s="100" t="s">
        <v>325</v>
      </c>
    </row>
    <row r="486" spans="1:20" x14ac:dyDescent="0.25">
      <c r="A486" s="110" t="s">
        <v>970</v>
      </c>
      <c r="B486" s="113" t="s">
        <v>1120</v>
      </c>
      <c r="C486" s="114" t="s">
        <v>967</v>
      </c>
      <c r="D486" s="110" t="s">
        <v>104</v>
      </c>
      <c r="E486" s="110"/>
      <c r="F486" s="24" t="s">
        <v>288</v>
      </c>
      <c r="G486" s="10"/>
      <c r="H486" s="10"/>
      <c r="I486" s="59">
        <v>228.51000000000002</v>
      </c>
      <c r="J486" s="10"/>
      <c r="K486" s="10"/>
      <c r="L486" s="280">
        <f t="shared" si="84"/>
        <v>235.36</v>
      </c>
      <c r="M486" s="10"/>
      <c r="N486" s="10"/>
      <c r="O486" s="51">
        <f>IF(P486="Yes",'MD Rates'!$B$1,R486)</f>
        <v>44287</v>
      </c>
      <c r="P486" s="5" t="str">
        <f t="shared" si="83"/>
        <v>Yes</v>
      </c>
      <c r="R486" s="6">
        <v>43922</v>
      </c>
      <c r="T486" s="100" t="s">
        <v>325</v>
      </c>
    </row>
    <row r="487" spans="1:20" x14ac:dyDescent="0.25">
      <c r="A487" s="110" t="s">
        <v>970</v>
      </c>
      <c r="B487" s="113" t="s">
        <v>1120</v>
      </c>
      <c r="C487" s="114" t="s">
        <v>967</v>
      </c>
      <c r="D487" s="110" t="s">
        <v>104</v>
      </c>
      <c r="E487" s="110"/>
      <c r="F487" s="24" t="s">
        <v>289</v>
      </c>
      <c r="G487" s="10"/>
      <c r="H487" s="10"/>
      <c r="I487" s="59">
        <v>139.4</v>
      </c>
      <c r="J487" s="10"/>
      <c r="K487" s="10"/>
      <c r="L487" s="280">
        <f t="shared" si="84"/>
        <v>143.58000000000001</v>
      </c>
      <c r="M487" s="10"/>
      <c r="N487" s="10"/>
      <c r="O487" s="51">
        <f>IF(P487="Yes",'MD Rates'!$B$1,R487)</f>
        <v>44287</v>
      </c>
      <c r="P487" s="5" t="str">
        <f t="shared" si="83"/>
        <v>Yes</v>
      </c>
      <c r="R487" s="6">
        <v>43922</v>
      </c>
      <c r="T487" s="100" t="s">
        <v>325</v>
      </c>
    </row>
    <row r="488" spans="1:20" x14ac:dyDescent="0.25">
      <c r="A488" s="110" t="s">
        <v>970</v>
      </c>
      <c r="B488" s="113" t="s">
        <v>1120</v>
      </c>
      <c r="C488" s="114" t="s">
        <v>967</v>
      </c>
      <c r="D488" s="110" t="s">
        <v>104</v>
      </c>
      <c r="E488" s="110"/>
      <c r="F488" s="24" t="s">
        <v>290</v>
      </c>
      <c r="G488" s="10"/>
      <c r="H488" s="10"/>
      <c r="I488" s="59">
        <v>137.11000000000001</v>
      </c>
      <c r="J488" s="10"/>
      <c r="K488" s="10"/>
      <c r="L488" s="280">
        <f t="shared" si="84"/>
        <v>141.22</v>
      </c>
      <c r="M488" s="10"/>
      <c r="N488" s="10"/>
      <c r="O488" s="51">
        <f>IF(P488="Yes",'MD Rates'!$B$1,R488)</f>
        <v>44287</v>
      </c>
      <c r="P488" s="5" t="str">
        <f t="shared" si="83"/>
        <v>Yes</v>
      </c>
      <c r="R488" s="6">
        <v>43922</v>
      </c>
      <c r="T488" s="100" t="s">
        <v>325</v>
      </c>
    </row>
    <row r="489" spans="1:20" x14ac:dyDescent="0.25">
      <c r="A489" s="110" t="s">
        <v>970</v>
      </c>
      <c r="B489" s="113" t="s">
        <v>1120</v>
      </c>
      <c r="C489" s="114" t="s">
        <v>967</v>
      </c>
      <c r="D489" s="110" t="s">
        <v>104</v>
      </c>
      <c r="E489" s="110"/>
      <c r="F489" s="24" t="s">
        <v>291</v>
      </c>
      <c r="G489" s="10"/>
      <c r="H489" s="10"/>
      <c r="I489" s="59">
        <v>182.82</v>
      </c>
      <c r="J489" s="10"/>
      <c r="K489" s="10"/>
      <c r="L489" s="280">
        <f t="shared" si="84"/>
        <v>188.3</v>
      </c>
      <c r="M489" s="10"/>
      <c r="N489" s="10"/>
      <c r="O489" s="51">
        <f>IF(P489="Yes",'MD Rates'!$B$1,R489)</f>
        <v>44287</v>
      </c>
      <c r="P489" s="5" t="str">
        <f t="shared" si="83"/>
        <v>Yes</v>
      </c>
      <c r="R489" s="6">
        <v>43922</v>
      </c>
      <c r="T489" s="100" t="s">
        <v>325</v>
      </c>
    </row>
    <row r="490" spans="1:20" x14ac:dyDescent="0.25">
      <c r="A490" s="110" t="s">
        <v>970</v>
      </c>
      <c r="B490" s="113" t="s">
        <v>1120</v>
      </c>
      <c r="C490" s="114" t="s">
        <v>967</v>
      </c>
      <c r="D490" s="110" t="s">
        <v>104</v>
      </c>
      <c r="E490" s="110"/>
      <c r="F490" s="24" t="s">
        <v>292</v>
      </c>
      <c r="G490" s="10"/>
      <c r="H490" s="10"/>
      <c r="I490" s="59">
        <v>182.82</v>
      </c>
      <c r="J490" s="10"/>
      <c r="K490" s="10"/>
      <c r="L490" s="280">
        <f t="shared" si="84"/>
        <v>188.3</v>
      </c>
      <c r="M490" s="10"/>
      <c r="N490" s="10"/>
      <c r="O490" s="51">
        <f>IF(P490="Yes",'MD Rates'!$B$1,R490)</f>
        <v>44287</v>
      </c>
      <c r="P490" s="5" t="str">
        <f t="shared" si="83"/>
        <v>Yes</v>
      </c>
      <c r="R490" s="6">
        <v>43922</v>
      </c>
      <c r="T490" s="100" t="s">
        <v>325</v>
      </c>
    </row>
    <row r="491" spans="1:20" x14ac:dyDescent="0.25">
      <c r="A491" s="110" t="s">
        <v>970</v>
      </c>
      <c r="B491" s="113" t="s">
        <v>1120</v>
      </c>
      <c r="C491" s="114" t="s">
        <v>967</v>
      </c>
      <c r="D491" s="110" t="s">
        <v>104</v>
      </c>
      <c r="E491" s="110"/>
      <c r="F491" s="24" t="s">
        <v>293</v>
      </c>
      <c r="G491" s="10"/>
      <c r="H491" s="10"/>
      <c r="I491" s="59">
        <v>274.24</v>
      </c>
      <c r="J491" s="10"/>
      <c r="K491" s="10"/>
      <c r="L491" s="280">
        <f t="shared" si="84"/>
        <v>282.47000000000003</v>
      </c>
      <c r="M491" s="10"/>
      <c r="N491" s="10"/>
      <c r="O491" s="51">
        <f>IF(P491="Yes",'MD Rates'!$B$1,R491)</f>
        <v>44287</v>
      </c>
      <c r="P491" s="5" t="str">
        <f t="shared" si="83"/>
        <v>Yes</v>
      </c>
      <c r="R491" s="6">
        <v>43922</v>
      </c>
      <c r="T491" s="100" t="s">
        <v>325</v>
      </c>
    </row>
    <row r="492" spans="1:20" x14ac:dyDescent="0.25">
      <c r="A492" s="110" t="s">
        <v>970</v>
      </c>
      <c r="B492" s="113" t="s">
        <v>1120</v>
      </c>
      <c r="C492" s="114" t="s">
        <v>967</v>
      </c>
      <c r="D492" s="110" t="s">
        <v>104</v>
      </c>
      <c r="E492" s="110"/>
      <c r="F492" s="24" t="s">
        <v>294</v>
      </c>
      <c r="G492" s="10"/>
      <c r="H492" s="10"/>
      <c r="I492" s="59">
        <v>91.41</v>
      </c>
      <c r="J492" s="10"/>
      <c r="K492" s="10"/>
      <c r="L492" s="280">
        <f t="shared" si="84"/>
        <v>94.15</v>
      </c>
      <c r="M492" s="10"/>
      <c r="N492" s="10"/>
      <c r="O492" s="51">
        <f>IF(P492="Yes",'MD Rates'!$B$1,R492)</f>
        <v>44287</v>
      </c>
      <c r="P492" s="5" t="str">
        <f t="shared" si="83"/>
        <v>Yes</v>
      </c>
      <c r="R492" s="6">
        <v>43922</v>
      </c>
      <c r="T492" s="100" t="s">
        <v>325</v>
      </c>
    </row>
    <row r="493" spans="1:20" x14ac:dyDescent="0.25">
      <c r="A493" s="110" t="s">
        <v>970</v>
      </c>
      <c r="B493" s="113" t="s">
        <v>1120</v>
      </c>
      <c r="C493" s="114" t="s">
        <v>967</v>
      </c>
      <c r="D493" s="110" t="s">
        <v>104</v>
      </c>
      <c r="E493" s="110"/>
      <c r="F493" s="24" t="s">
        <v>295</v>
      </c>
      <c r="G493" s="10"/>
      <c r="H493" s="10"/>
      <c r="I493" s="59">
        <v>114.28999999999999</v>
      </c>
      <c r="J493" s="10"/>
      <c r="K493" s="10"/>
      <c r="L493" s="280">
        <f t="shared" si="84"/>
        <v>117.72</v>
      </c>
      <c r="M493" s="10"/>
      <c r="N493" s="10"/>
      <c r="O493" s="51">
        <f>IF(P493="Yes",'MD Rates'!$B$1,R493)</f>
        <v>44287</v>
      </c>
      <c r="P493" s="5" t="str">
        <f t="shared" si="83"/>
        <v>Yes</v>
      </c>
      <c r="R493" s="6">
        <v>43922</v>
      </c>
      <c r="T493" s="100" t="s">
        <v>325</v>
      </c>
    </row>
    <row r="494" spans="1:20" x14ac:dyDescent="0.25">
      <c r="A494" s="110" t="s">
        <v>970</v>
      </c>
      <c r="B494" s="113" t="s">
        <v>1120</v>
      </c>
      <c r="C494" s="114" t="s">
        <v>967</v>
      </c>
      <c r="D494" s="110" t="s">
        <v>104</v>
      </c>
      <c r="E494" s="110"/>
      <c r="F494" s="24" t="s">
        <v>296</v>
      </c>
      <c r="G494" s="10"/>
      <c r="H494" s="10"/>
      <c r="I494" s="59">
        <v>137.16999999999999</v>
      </c>
      <c r="J494" s="10"/>
      <c r="K494" s="10"/>
      <c r="L494" s="280">
        <f t="shared" si="84"/>
        <v>141.29000000000002</v>
      </c>
      <c r="M494" s="10"/>
      <c r="N494" s="10"/>
      <c r="O494" s="51">
        <f>IF(P494="Yes",'MD Rates'!$B$1,R494)</f>
        <v>44287</v>
      </c>
      <c r="P494" s="5" t="str">
        <f t="shared" si="83"/>
        <v>Yes</v>
      </c>
      <c r="R494" s="6">
        <v>43922</v>
      </c>
      <c r="T494" s="100" t="s">
        <v>325</v>
      </c>
    </row>
    <row r="495" spans="1:20" x14ac:dyDescent="0.25">
      <c r="A495" s="110" t="s">
        <v>970</v>
      </c>
      <c r="B495" s="113" t="s">
        <v>1120</v>
      </c>
      <c r="C495" s="114" t="s">
        <v>967</v>
      </c>
      <c r="D495" s="110" t="s">
        <v>104</v>
      </c>
      <c r="E495" s="110"/>
      <c r="F495" s="24" t="s">
        <v>297</v>
      </c>
      <c r="G495" s="10"/>
      <c r="H495" s="10"/>
      <c r="I495" s="59">
        <v>160.05000000000001</v>
      </c>
      <c r="J495" s="10"/>
      <c r="K495" s="10"/>
      <c r="L495" s="280">
        <f t="shared" si="84"/>
        <v>164.86</v>
      </c>
      <c r="M495" s="10"/>
      <c r="N495" s="10"/>
      <c r="O495" s="51">
        <f>IF(P495="Yes",'MD Rates'!$B$1,R495)</f>
        <v>44287</v>
      </c>
      <c r="P495" s="5" t="str">
        <f t="shared" si="83"/>
        <v>Yes</v>
      </c>
      <c r="R495" s="6">
        <v>43922</v>
      </c>
      <c r="T495" s="100" t="s">
        <v>325</v>
      </c>
    </row>
    <row r="496" spans="1:20" x14ac:dyDescent="0.25">
      <c r="A496" s="110" t="s">
        <v>970</v>
      </c>
      <c r="B496" s="113" t="s">
        <v>1120</v>
      </c>
      <c r="C496" s="114" t="s">
        <v>967</v>
      </c>
      <c r="D496" s="110" t="s">
        <v>104</v>
      </c>
      <c r="E496" s="110"/>
      <c r="F496" s="24" t="s">
        <v>298</v>
      </c>
      <c r="G496" s="10"/>
      <c r="H496" s="10"/>
      <c r="I496" s="59">
        <v>119.1</v>
      </c>
      <c r="J496" s="10"/>
      <c r="K496" s="10"/>
      <c r="L496" s="280">
        <f t="shared" si="84"/>
        <v>122.67</v>
      </c>
      <c r="M496" s="10"/>
      <c r="N496" s="10"/>
      <c r="O496" s="51">
        <f>IF(P496="Yes",'MD Rates'!$B$1,R496)</f>
        <v>44287</v>
      </c>
      <c r="P496" s="5" t="str">
        <f t="shared" si="83"/>
        <v>Yes</v>
      </c>
      <c r="R496" s="6">
        <v>43922</v>
      </c>
      <c r="T496" s="100" t="s">
        <v>325</v>
      </c>
    </row>
    <row r="497" spans="1:20" x14ac:dyDescent="0.25">
      <c r="A497" s="110" t="s">
        <v>970</v>
      </c>
      <c r="B497" s="113" t="s">
        <v>1120</v>
      </c>
      <c r="C497" s="114" t="s">
        <v>967</v>
      </c>
      <c r="D497" s="110" t="s">
        <v>104</v>
      </c>
      <c r="E497" s="110"/>
      <c r="F497" s="24" t="s">
        <v>299</v>
      </c>
      <c r="G497" s="10"/>
      <c r="H497" s="10"/>
      <c r="I497" s="59">
        <v>137.11000000000001</v>
      </c>
      <c r="J497" s="10"/>
      <c r="K497" s="10"/>
      <c r="L497" s="280">
        <f t="shared" si="84"/>
        <v>141.22</v>
      </c>
      <c r="M497" s="10"/>
      <c r="N497" s="10"/>
      <c r="O497" s="51">
        <f>IF(P497="Yes",'MD Rates'!$B$1,R497)</f>
        <v>44287</v>
      </c>
      <c r="P497" s="5" t="str">
        <f t="shared" si="83"/>
        <v>Yes</v>
      </c>
      <c r="R497" s="6">
        <v>43922</v>
      </c>
      <c r="T497" s="100" t="s">
        <v>325</v>
      </c>
    </row>
    <row r="498" spans="1:20" x14ac:dyDescent="0.25">
      <c r="A498" s="110" t="s">
        <v>970</v>
      </c>
      <c r="B498" s="113" t="s">
        <v>1120</v>
      </c>
      <c r="C498" s="114" t="s">
        <v>967</v>
      </c>
      <c r="D498" s="110" t="s">
        <v>104</v>
      </c>
      <c r="E498" s="110"/>
      <c r="F498" s="24" t="s">
        <v>300</v>
      </c>
      <c r="G498" s="10"/>
      <c r="H498" s="10"/>
      <c r="I498" s="59">
        <v>182.81</v>
      </c>
      <c r="J498" s="10"/>
      <c r="K498" s="10"/>
      <c r="L498" s="280">
        <f t="shared" si="84"/>
        <v>188.29000000000002</v>
      </c>
      <c r="M498" s="10"/>
      <c r="N498" s="10"/>
      <c r="O498" s="51">
        <f>IF(P498="Yes",'MD Rates'!$B$1,R498)</f>
        <v>44287</v>
      </c>
      <c r="P498" s="5" t="str">
        <f t="shared" si="83"/>
        <v>Yes</v>
      </c>
      <c r="R498" s="6">
        <v>43922</v>
      </c>
      <c r="T498" s="100" t="s">
        <v>325</v>
      </c>
    </row>
    <row r="499" spans="1:20" x14ac:dyDescent="0.25">
      <c r="A499" s="110" t="s">
        <v>970</v>
      </c>
      <c r="B499" s="113" t="s">
        <v>1120</v>
      </c>
      <c r="C499" s="114" t="s">
        <v>967</v>
      </c>
      <c r="D499" s="110" t="s">
        <v>104</v>
      </c>
      <c r="E499" s="110"/>
      <c r="F499" s="24" t="s">
        <v>301</v>
      </c>
      <c r="G499" s="10"/>
      <c r="H499" s="10"/>
      <c r="I499" s="59">
        <v>159.99</v>
      </c>
      <c r="J499" s="10"/>
      <c r="K499" s="10"/>
      <c r="L499" s="280">
        <f t="shared" si="84"/>
        <v>164.79</v>
      </c>
      <c r="M499" s="10"/>
      <c r="N499" s="10"/>
      <c r="O499" s="51">
        <f>IF(P499="Yes",'MD Rates'!$B$1,R499)</f>
        <v>44287</v>
      </c>
      <c r="P499" s="5" t="str">
        <f t="shared" si="83"/>
        <v>Yes</v>
      </c>
      <c r="R499" s="6">
        <v>43922</v>
      </c>
      <c r="T499" s="100" t="s">
        <v>325</v>
      </c>
    </row>
    <row r="500" spans="1:20" x14ac:dyDescent="0.25">
      <c r="A500" s="110" t="s">
        <v>970</v>
      </c>
      <c r="B500" s="113" t="s">
        <v>1120</v>
      </c>
      <c r="C500" s="114" t="s">
        <v>967</v>
      </c>
      <c r="D500" s="110" t="s">
        <v>104</v>
      </c>
      <c r="E500" s="110"/>
      <c r="F500" s="24" t="s">
        <v>302</v>
      </c>
      <c r="G500" s="10"/>
      <c r="H500" s="10"/>
      <c r="I500" s="59">
        <v>182.87</v>
      </c>
      <c r="J500" s="10"/>
      <c r="K500" s="10"/>
      <c r="L500" s="280">
        <f t="shared" si="84"/>
        <v>188.36</v>
      </c>
      <c r="M500" s="10"/>
      <c r="N500" s="10"/>
      <c r="O500" s="51">
        <f>IF(P500="Yes",'MD Rates'!$B$1,R500)</f>
        <v>44287</v>
      </c>
      <c r="P500" s="5" t="str">
        <f t="shared" si="83"/>
        <v>Yes</v>
      </c>
      <c r="R500" s="6">
        <v>43922</v>
      </c>
      <c r="T500" s="100" t="s">
        <v>325</v>
      </c>
    </row>
    <row r="501" spans="1:20" x14ac:dyDescent="0.25">
      <c r="A501" s="110" t="s">
        <v>970</v>
      </c>
      <c r="B501" s="113" t="s">
        <v>1120</v>
      </c>
      <c r="C501" s="114" t="s">
        <v>967</v>
      </c>
      <c r="D501" s="110" t="s">
        <v>104</v>
      </c>
      <c r="E501" s="110"/>
      <c r="F501" s="24" t="s">
        <v>303</v>
      </c>
      <c r="G501" s="10"/>
      <c r="H501" s="10"/>
      <c r="I501" s="59">
        <v>205.75</v>
      </c>
      <c r="J501" s="10"/>
      <c r="K501" s="10"/>
      <c r="L501" s="280">
        <f t="shared" si="84"/>
        <v>211.93</v>
      </c>
      <c r="M501" s="10"/>
      <c r="N501" s="10"/>
      <c r="O501" s="51">
        <f>IF(P501="Yes",'MD Rates'!$B$1,R501)</f>
        <v>44287</v>
      </c>
      <c r="P501" s="5" t="str">
        <f t="shared" si="83"/>
        <v>Yes</v>
      </c>
      <c r="R501" s="6">
        <v>43922</v>
      </c>
      <c r="T501" s="100" t="s">
        <v>325</v>
      </c>
    </row>
    <row r="502" spans="1:20" x14ac:dyDescent="0.25">
      <c r="A502" s="110" t="s">
        <v>970</v>
      </c>
      <c r="B502" s="113" t="s">
        <v>1120</v>
      </c>
      <c r="C502" s="114" t="s">
        <v>967</v>
      </c>
      <c r="D502" s="110" t="s">
        <v>104</v>
      </c>
      <c r="E502" s="110"/>
      <c r="F502" s="24" t="s">
        <v>304</v>
      </c>
      <c r="G502" s="10"/>
      <c r="H502" s="10"/>
      <c r="I502" s="59">
        <v>182.82</v>
      </c>
      <c r="J502" s="10"/>
      <c r="K502" s="10"/>
      <c r="L502" s="280">
        <f t="shared" si="84"/>
        <v>188.3</v>
      </c>
      <c r="M502" s="10"/>
      <c r="N502" s="10"/>
      <c r="O502" s="51">
        <f>IF(P502="Yes",'MD Rates'!$B$1,R502)</f>
        <v>44287</v>
      </c>
      <c r="P502" s="5" t="str">
        <f t="shared" si="83"/>
        <v>Yes</v>
      </c>
      <c r="R502" s="6">
        <v>43922</v>
      </c>
      <c r="T502" s="100" t="s">
        <v>325</v>
      </c>
    </row>
    <row r="503" spans="1:20" x14ac:dyDescent="0.25">
      <c r="A503" s="110" t="s">
        <v>970</v>
      </c>
      <c r="B503" s="113" t="s">
        <v>1120</v>
      </c>
      <c r="C503" s="114" t="s">
        <v>967</v>
      </c>
      <c r="D503" s="110" t="s">
        <v>104</v>
      </c>
      <c r="E503" s="110"/>
      <c r="F503" s="24" t="s">
        <v>305</v>
      </c>
      <c r="G503" s="10"/>
      <c r="H503" s="10"/>
      <c r="I503" s="59">
        <v>205.7</v>
      </c>
      <c r="J503" s="10"/>
      <c r="K503" s="10"/>
      <c r="L503" s="280">
        <f t="shared" si="84"/>
        <v>211.87</v>
      </c>
      <c r="M503" s="10"/>
      <c r="N503" s="10"/>
      <c r="O503" s="51">
        <f>IF(P503="Yes",'MD Rates'!$B$1,R503)</f>
        <v>44287</v>
      </c>
      <c r="P503" s="5" t="str">
        <f t="shared" si="83"/>
        <v>Yes</v>
      </c>
      <c r="R503" s="6">
        <v>43922</v>
      </c>
      <c r="T503" s="100" t="s">
        <v>325</v>
      </c>
    </row>
    <row r="504" spans="1:20" x14ac:dyDescent="0.25">
      <c r="A504" s="110" t="s">
        <v>970</v>
      </c>
      <c r="B504" s="113" t="s">
        <v>1120</v>
      </c>
      <c r="C504" s="114" t="s">
        <v>967</v>
      </c>
      <c r="D504" s="110" t="s">
        <v>104</v>
      </c>
      <c r="E504" s="110"/>
      <c r="F504" s="24" t="s">
        <v>306</v>
      </c>
      <c r="G504" s="10"/>
      <c r="H504" s="10"/>
      <c r="I504" s="59">
        <v>228.57999999999998</v>
      </c>
      <c r="J504" s="10"/>
      <c r="K504" s="10"/>
      <c r="L504" s="280">
        <f t="shared" si="84"/>
        <v>235.44</v>
      </c>
      <c r="M504" s="10"/>
      <c r="N504" s="10"/>
      <c r="O504" s="51">
        <f>IF(P504="Yes",'MD Rates'!$B$1,R504)</f>
        <v>44287</v>
      </c>
      <c r="P504" s="5" t="str">
        <f t="shared" ref="P504:P567" si="85">IF(I504&lt;&gt;L504,"Yes","No")</f>
        <v>Yes</v>
      </c>
      <c r="R504" s="6">
        <v>43922</v>
      </c>
      <c r="T504" s="100" t="s">
        <v>325</v>
      </c>
    </row>
    <row r="505" spans="1:20" x14ac:dyDescent="0.25">
      <c r="A505" s="110" t="s">
        <v>970</v>
      </c>
      <c r="B505" s="113" t="s">
        <v>1120</v>
      </c>
      <c r="C505" s="114" t="s">
        <v>967</v>
      </c>
      <c r="D505" s="110" t="s">
        <v>104</v>
      </c>
      <c r="E505" s="110"/>
      <c r="F505" s="24" t="s">
        <v>307</v>
      </c>
      <c r="G505" s="10"/>
      <c r="H505" s="10"/>
      <c r="I505" s="59">
        <v>251.45999999999998</v>
      </c>
      <c r="J505" s="10"/>
      <c r="K505" s="10"/>
      <c r="L505" s="280">
        <f t="shared" si="84"/>
        <v>259.01</v>
      </c>
      <c r="M505" s="10"/>
      <c r="N505" s="10"/>
      <c r="O505" s="51">
        <f>IF(P505="Yes",'MD Rates'!$B$1,R505)</f>
        <v>44287</v>
      </c>
      <c r="P505" s="5" t="str">
        <f t="shared" si="85"/>
        <v>Yes</v>
      </c>
      <c r="R505" s="6">
        <v>43922</v>
      </c>
      <c r="T505" s="100" t="s">
        <v>325</v>
      </c>
    </row>
    <row r="506" spans="1:20" x14ac:dyDescent="0.25">
      <c r="A506" s="110" t="s">
        <v>970</v>
      </c>
      <c r="B506" s="113" t="s">
        <v>1120</v>
      </c>
      <c r="C506" s="114" t="s">
        <v>967</v>
      </c>
      <c r="D506" s="110" t="s">
        <v>104</v>
      </c>
      <c r="E506" s="110"/>
      <c r="F506" s="24" t="s">
        <v>308</v>
      </c>
      <c r="G506" s="10"/>
      <c r="H506" s="10"/>
      <c r="I506" s="59">
        <v>45.7</v>
      </c>
      <c r="J506" s="10"/>
      <c r="K506" s="10"/>
      <c r="L506" s="280">
        <f t="shared" si="84"/>
        <v>47.07</v>
      </c>
      <c r="M506" s="10"/>
      <c r="N506" s="10"/>
      <c r="O506" s="51">
        <f>IF(P506="Yes",'MD Rates'!$B$1,R506)</f>
        <v>44287</v>
      </c>
      <c r="P506" s="5" t="str">
        <f t="shared" si="85"/>
        <v>Yes</v>
      </c>
      <c r="R506" s="6">
        <v>43922</v>
      </c>
      <c r="T506" s="100" t="s">
        <v>325</v>
      </c>
    </row>
    <row r="507" spans="1:20" ht="14.5" x14ac:dyDescent="0.35">
      <c r="A507" s="110" t="s">
        <v>970</v>
      </c>
      <c r="B507" s="113" t="s">
        <v>1120</v>
      </c>
      <c r="C507" s="114" t="s">
        <v>967</v>
      </c>
      <c r="D507" s="110" t="s">
        <v>114</v>
      </c>
      <c r="E507" s="110"/>
      <c r="F507" s="24" t="s">
        <v>285</v>
      </c>
      <c r="G507" s="10"/>
      <c r="H507" s="10"/>
      <c r="I507" s="628">
        <v>91.41</v>
      </c>
      <c r="J507" s="10"/>
      <c r="K507" s="10"/>
      <c r="L507" s="280">
        <f t="shared" si="84"/>
        <v>94.15</v>
      </c>
      <c r="M507" s="10"/>
      <c r="N507" s="10"/>
      <c r="O507" s="51">
        <f>IF(P507="Yes",'MD Rates'!$B$1,R507)</f>
        <v>44287</v>
      </c>
      <c r="P507" s="5" t="str">
        <f t="shared" si="85"/>
        <v>Yes</v>
      </c>
      <c r="R507" s="6">
        <v>43922</v>
      </c>
      <c r="T507" s="100" t="s">
        <v>325</v>
      </c>
    </row>
    <row r="508" spans="1:20" ht="14.5" x14ac:dyDescent="0.35">
      <c r="A508" s="110" t="s">
        <v>970</v>
      </c>
      <c r="B508" s="113" t="s">
        <v>1120</v>
      </c>
      <c r="C508" s="114" t="s">
        <v>967</v>
      </c>
      <c r="D508" s="110" t="s">
        <v>114</v>
      </c>
      <c r="E508" s="110"/>
      <c r="F508" s="24" t="s">
        <v>286</v>
      </c>
      <c r="G508" s="10"/>
      <c r="H508" s="10"/>
      <c r="I508" s="628">
        <v>137.11000000000001</v>
      </c>
      <c r="J508" s="10"/>
      <c r="K508" s="10"/>
      <c r="L508" s="280">
        <f t="shared" si="84"/>
        <v>141.22</v>
      </c>
      <c r="M508" s="10"/>
      <c r="N508" s="10"/>
      <c r="O508" s="51">
        <f>IF(P508="Yes",'MD Rates'!$B$1,R508)</f>
        <v>44287</v>
      </c>
      <c r="P508" s="5" t="str">
        <f t="shared" si="85"/>
        <v>Yes</v>
      </c>
      <c r="R508" s="6">
        <v>43922</v>
      </c>
      <c r="T508" s="100" t="s">
        <v>325</v>
      </c>
    </row>
    <row r="509" spans="1:20" ht="14.5" x14ac:dyDescent="0.35">
      <c r="A509" s="110" t="s">
        <v>970</v>
      </c>
      <c r="B509" s="113" t="s">
        <v>1120</v>
      </c>
      <c r="C509" s="114" t="s">
        <v>967</v>
      </c>
      <c r="D509" s="110" t="s">
        <v>114</v>
      </c>
      <c r="E509" s="110"/>
      <c r="F509" s="24" t="s">
        <v>287</v>
      </c>
      <c r="G509" s="10"/>
      <c r="H509" s="10"/>
      <c r="I509" s="628">
        <v>182.81</v>
      </c>
      <c r="J509" s="10"/>
      <c r="K509" s="10"/>
      <c r="L509" s="280">
        <f t="shared" si="84"/>
        <v>188.29000000000002</v>
      </c>
      <c r="M509" s="10"/>
      <c r="N509" s="10"/>
      <c r="O509" s="51">
        <f>IF(P509="Yes",'MD Rates'!$B$1,R509)</f>
        <v>44287</v>
      </c>
      <c r="P509" s="5" t="str">
        <f t="shared" si="85"/>
        <v>Yes</v>
      </c>
      <c r="R509" s="6">
        <v>43922</v>
      </c>
      <c r="T509" s="100" t="s">
        <v>325</v>
      </c>
    </row>
    <row r="510" spans="1:20" x14ac:dyDescent="0.25">
      <c r="A510" s="110" t="s">
        <v>970</v>
      </c>
      <c r="B510" s="113" t="s">
        <v>1120</v>
      </c>
      <c r="C510" s="114" t="s">
        <v>967</v>
      </c>
      <c r="D510" s="110" t="s">
        <v>114</v>
      </c>
      <c r="E510" s="110"/>
      <c r="F510" s="24" t="s">
        <v>288</v>
      </c>
      <c r="G510" s="10"/>
      <c r="H510" s="10"/>
      <c r="I510" s="59">
        <v>228.51000000000002</v>
      </c>
      <c r="J510" s="10"/>
      <c r="K510" s="10"/>
      <c r="L510" s="280">
        <f t="shared" si="84"/>
        <v>235.36</v>
      </c>
      <c r="M510" s="10"/>
      <c r="N510" s="10"/>
      <c r="O510" s="51">
        <f>IF(P510="Yes",'MD Rates'!$B$1,R510)</f>
        <v>44287</v>
      </c>
      <c r="P510" s="5" t="str">
        <f t="shared" si="85"/>
        <v>Yes</v>
      </c>
      <c r="R510" s="6">
        <v>43922</v>
      </c>
      <c r="T510" s="100" t="s">
        <v>325</v>
      </c>
    </row>
    <row r="511" spans="1:20" x14ac:dyDescent="0.25">
      <c r="A511" s="110" t="s">
        <v>970</v>
      </c>
      <c r="B511" s="113" t="s">
        <v>1120</v>
      </c>
      <c r="C511" s="114" t="s">
        <v>967</v>
      </c>
      <c r="D511" s="110" t="s">
        <v>114</v>
      </c>
      <c r="E511" s="110"/>
      <c r="F511" s="24" t="s">
        <v>289</v>
      </c>
      <c r="G511" s="10"/>
      <c r="H511" s="10"/>
      <c r="I511" s="59">
        <v>139.4</v>
      </c>
      <c r="J511" s="10"/>
      <c r="K511" s="10"/>
      <c r="L511" s="280">
        <f t="shared" si="84"/>
        <v>143.58000000000001</v>
      </c>
      <c r="M511" s="10"/>
      <c r="N511" s="10"/>
      <c r="O511" s="51">
        <f>IF(P511="Yes",'MD Rates'!$B$1,R511)</f>
        <v>44287</v>
      </c>
      <c r="P511" s="5" t="str">
        <f t="shared" si="85"/>
        <v>Yes</v>
      </c>
      <c r="R511" s="6">
        <v>43922</v>
      </c>
      <c r="T511" s="100" t="s">
        <v>325</v>
      </c>
    </row>
    <row r="512" spans="1:20" x14ac:dyDescent="0.25">
      <c r="A512" s="110" t="s">
        <v>970</v>
      </c>
      <c r="B512" s="113" t="s">
        <v>1120</v>
      </c>
      <c r="C512" s="114" t="s">
        <v>967</v>
      </c>
      <c r="D512" s="110" t="s">
        <v>114</v>
      </c>
      <c r="E512" s="110"/>
      <c r="F512" s="24" t="s">
        <v>290</v>
      </c>
      <c r="G512" s="10"/>
      <c r="H512" s="10"/>
      <c r="I512" s="59">
        <v>137.11000000000001</v>
      </c>
      <c r="J512" s="10"/>
      <c r="K512" s="10"/>
      <c r="L512" s="280">
        <f t="shared" si="84"/>
        <v>141.22</v>
      </c>
      <c r="M512" s="10"/>
      <c r="N512" s="10"/>
      <c r="O512" s="51">
        <f>IF(P512="Yes",'MD Rates'!$B$1,R512)</f>
        <v>44287</v>
      </c>
      <c r="P512" s="5" t="str">
        <f t="shared" si="85"/>
        <v>Yes</v>
      </c>
      <c r="R512" s="6">
        <v>43922</v>
      </c>
      <c r="T512" s="100" t="s">
        <v>325</v>
      </c>
    </row>
    <row r="513" spans="1:20" x14ac:dyDescent="0.25">
      <c r="A513" s="110" t="s">
        <v>970</v>
      </c>
      <c r="B513" s="113" t="s">
        <v>1120</v>
      </c>
      <c r="C513" s="114" t="s">
        <v>967</v>
      </c>
      <c r="D513" s="110" t="s">
        <v>114</v>
      </c>
      <c r="E513" s="110"/>
      <c r="F513" s="24" t="s">
        <v>291</v>
      </c>
      <c r="G513" s="10"/>
      <c r="H513" s="10"/>
      <c r="I513" s="59">
        <v>182.82</v>
      </c>
      <c r="J513" s="10"/>
      <c r="K513" s="10"/>
      <c r="L513" s="280">
        <f t="shared" si="84"/>
        <v>188.3</v>
      </c>
      <c r="M513" s="10"/>
      <c r="N513" s="10"/>
      <c r="O513" s="51">
        <f>IF(P513="Yes",'MD Rates'!$B$1,R513)</f>
        <v>44287</v>
      </c>
      <c r="P513" s="5" t="str">
        <f t="shared" si="85"/>
        <v>Yes</v>
      </c>
      <c r="R513" s="6">
        <v>43922</v>
      </c>
      <c r="T513" s="100" t="s">
        <v>325</v>
      </c>
    </row>
    <row r="514" spans="1:20" x14ac:dyDescent="0.25">
      <c r="A514" s="110" t="s">
        <v>970</v>
      </c>
      <c r="B514" s="113" t="s">
        <v>1120</v>
      </c>
      <c r="C514" s="114" t="s">
        <v>967</v>
      </c>
      <c r="D514" s="110" t="s">
        <v>114</v>
      </c>
      <c r="E514" s="110"/>
      <c r="F514" s="24" t="s">
        <v>292</v>
      </c>
      <c r="G514" s="10"/>
      <c r="H514" s="10"/>
      <c r="I514" s="59">
        <v>182.82</v>
      </c>
      <c r="J514" s="10"/>
      <c r="K514" s="10"/>
      <c r="L514" s="280">
        <f t="shared" si="84"/>
        <v>188.3</v>
      </c>
      <c r="M514" s="10"/>
      <c r="N514" s="10"/>
      <c r="O514" s="51">
        <f>IF(P514="Yes",'MD Rates'!$B$1,R514)</f>
        <v>44287</v>
      </c>
      <c r="P514" s="5" t="str">
        <f t="shared" si="85"/>
        <v>Yes</v>
      </c>
      <c r="R514" s="6">
        <v>43922</v>
      </c>
      <c r="T514" s="100" t="s">
        <v>325</v>
      </c>
    </row>
    <row r="515" spans="1:20" x14ac:dyDescent="0.25">
      <c r="A515" s="110" t="s">
        <v>970</v>
      </c>
      <c r="B515" s="113" t="s">
        <v>1120</v>
      </c>
      <c r="C515" s="114" t="s">
        <v>967</v>
      </c>
      <c r="D515" s="110" t="s">
        <v>114</v>
      </c>
      <c r="E515" s="110"/>
      <c r="F515" s="24" t="s">
        <v>293</v>
      </c>
      <c r="G515" s="10"/>
      <c r="H515" s="10"/>
      <c r="I515" s="59">
        <v>274.24</v>
      </c>
      <c r="J515" s="10"/>
      <c r="K515" s="10"/>
      <c r="L515" s="280">
        <f t="shared" si="84"/>
        <v>282.47000000000003</v>
      </c>
      <c r="M515" s="10"/>
      <c r="N515" s="10"/>
      <c r="O515" s="51">
        <f>IF(P515="Yes",'MD Rates'!$B$1,R515)</f>
        <v>44287</v>
      </c>
      <c r="P515" s="5" t="str">
        <f t="shared" si="85"/>
        <v>Yes</v>
      </c>
      <c r="R515" s="6">
        <v>43922</v>
      </c>
      <c r="T515" s="100" t="s">
        <v>325</v>
      </c>
    </row>
    <row r="516" spans="1:20" x14ac:dyDescent="0.25">
      <c r="A516" s="110" t="s">
        <v>970</v>
      </c>
      <c r="B516" s="113" t="s">
        <v>1120</v>
      </c>
      <c r="C516" s="114" t="s">
        <v>967</v>
      </c>
      <c r="D516" s="110" t="s">
        <v>114</v>
      </c>
      <c r="E516" s="110"/>
      <c r="F516" s="24" t="s">
        <v>294</v>
      </c>
      <c r="G516" s="10"/>
      <c r="H516" s="10"/>
      <c r="I516" s="59">
        <v>91.41</v>
      </c>
      <c r="J516" s="10"/>
      <c r="K516" s="10"/>
      <c r="L516" s="280">
        <f t="shared" si="84"/>
        <v>94.15</v>
      </c>
      <c r="M516" s="10"/>
      <c r="N516" s="10"/>
      <c r="O516" s="51">
        <f>IF(P516="Yes",'MD Rates'!$B$1,R516)</f>
        <v>44287</v>
      </c>
      <c r="P516" s="5" t="str">
        <f t="shared" si="85"/>
        <v>Yes</v>
      </c>
      <c r="R516" s="6">
        <v>43922</v>
      </c>
      <c r="T516" s="100" t="s">
        <v>325</v>
      </c>
    </row>
    <row r="517" spans="1:20" x14ac:dyDescent="0.25">
      <c r="A517" s="110" t="s">
        <v>970</v>
      </c>
      <c r="B517" s="113" t="s">
        <v>1120</v>
      </c>
      <c r="C517" s="114" t="s">
        <v>967</v>
      </c>
      <c r="D517" s="110" t="s">
        <v>114</v>
      </c>
      <c r="E517" s="110"/>
      <c r="F517" s="24" t="s">
        <v>295</v>
      </c>
      <c r="G517" s="10"/>
      <c r="H517" s="10"/>
      <c r="I517" s="59">
        <v>114.28999999999999</v>
      </c>
      <c r="J517" s="10"/>
      <c r="K517" s="10"/>
      <c r="L517" s="280">
        <f t="shared" si="84"/>
        <v>117.72</v>
      </c>
      <c r="M517" s="10"/>
      <c r="N517" s="10"/>
      <c r="O517" s="51">
        <f>IF(P517="Yes",'MD Rates'!$B$1,R517)</f>
        <v>44287</v>
      </c>
      <c r="P517" s="5" t="str">
        <f t="shared" si="85"/>
        <v>Yes</v>
      </c>
      <c r="R517" s="6">
        <v>43922</v>
      </c>
      <c r="T517" s="100" t="s">
        <v>325</v>
      </c>
    </row>
    <row r="518" spans="1:20" x14ac:dyDescent="0.25">
      <c r="A518" s="110" t="s">
        <v>970</v>
      </c>
      <c r="B518" s="113" t="s">
        <v>1120</v>
      </c>
      <c r="C518" s="114" t="s">
        <v>967</v>
      </c>
      <c r="D518" s="110" t="s">
        <v>114</v>
      </c>
      <c r="E518" s="110"/>
      <c r="F518" s="24" t="s">
        <v>296</v>
      </c>
      <c r="G518" s="10"/>
      <c r="H518" s="10"/>
      <c r="I518" s="59">
        <v>137.16999999999999</v>
      </c>
      <c r="J518" s="10"/>
      <c r="K518" s="10"/>
      <c r="L518" s="280">
        <f t="shared" si="84"/>
        <v>141.29000000000002</v>
      </c>
      <c r="M518" s="10"/>
      <c r="N518" s="10"/>
      <c r="O518" s="51">
        <f>IF(P518="Yes",'MD Rates'!$B$1,R518)</f>
        <v>44287</v>
      </c>
      <c r="P518" s="5" t="str">
        <f t="shared" si="85"/>
        <v>Yes</v>
      </c>
      <c r="R518" s="6">
        <v>43922</v>
      </c>
      <c r="T518" s="100" t="s">
        <v>325</v>
      </c>
    </row>
    <row r="519" spans="1:20" x14ac:dyDescent="0.25">
      <c r="A519" s="110" t="s">
        <v>970</v>
      </c>
      <c r="B519" s="113" t="s">
        <v>1120</v>
      </c>
      <c r="C519" s="114" t="s">
        <v>967</v>
      </c>
      <c r="D519" s="110" t="s">
        <v>114</v>
      </c>
      <c r="E519" s="110"/>
      <c r="F519" s="24" t="s">
        <v>297</v>
      </c>
      <c r="G519" s="10"/>
      <c r="H519" s="10"/>
      <c r="I519" s="59">
        <v>160.05000000000001</v>
      </c>
      <c r="J519" s="10"/>
      <c r="K519" s="10"/>
      <c r="L519" s="280">
        <f t="shared" si="84"/>
        <v>164.86</v>
      </c>
      <c r="M519" s="10"/>
      <c r="N519" s="10"/>
      <c r="O519" s="51">
        <f>IF(P519="Yes",'MD Rates'!$B$1,R519)</f>
        <v>44287</v>
      </c>
      <c r="P519" s="5" t="str">
        <f t="shared" si="85"/>
        <v>Yes</v>
      </c>
      <c r="R519" s="6">
        <v>43922</v>
      </c>
      <c r="T519" s="100" t="s">
        <v>325</v>
      </c>
    </row>
    <row r="520" spans="1:20" x14ac:dyDescent="0.25">
      <c r="A520" s="110" t="s">
        <v>970</v>
      </c>
      <c r="B520" s="113" t="s">
        <v>1120</v>
      </c>
      <c r="C520" s="114" t="s">
        <v>967</v>
      </c>
      <c r="D520" s="110" t="s">
        <v>114</v>
      </c>
      <c r="E520" s="110"/>
      <c r="F520" s="24" t="s">
        <v>298</v>
      </c>
      <c r="G520" s="10"/>
      <c r="H520" s="10"/>
      <c r="I520" s="59">
        <v>119.1</v>
      </c>
      <c r="J520" s="10"/>
      <c r="K520" s="10"/>
      <c r="L520" s="280">
        <f t="shared" si="84"/>
        <v>122.67</v>
      </c>
      <c r="M520" s="10"/>
      <c r="N520" s="10"/>
      <c r="O520" s="51">
        <f>IF(P520="Yes",'MD Rates'!$B$1,R520)</f>
        <v>44287</v>
      </c>
      <c r="P520" s="5" t="str">
        <f t="shared" si="85"/>
        <v>Yes</v>
      </c>
      <c r="R520" s="6">
        <v>43922</v>
      </c>
      <c r="T520" s="100" t="s">
        <v>325</v>
      </c>
    </row>
    <row r="521" spans="1:20" x14ac:dyDescent="0.25">
      <c r="A521" s="110" t="s">
        <v>970</v>
      </c>
      <c r="B521" s="113" t="s">
        <v>1120</v>
      </c>
      <c r="C521" s="114" t="s">
        <v>967</v>
      </c>
      <c r="D521" s="110" t="s">
        <v>114</v>
      </c>
      <c r="E521" s="110"/>
      <c r="F521" s="24" t="s">
        <v>299</v>
      </c>
      <c r="G521" s="10"/>
      <c r="H521" s="10"/>
      <c r="I521" s="59">
        <v>137.11000000000001</v>
      </c>
      <c r="J521" s="10"/>
      <c r="K521" s="10"/>
      <c r="L521" s="280">
        <f t="shared" si="84"/>
        <v>141.22</v>
      </c>
      <c r="M521" s="10"/>
      <c r="N521" s="10"/>
      <c r="O521" s="51">
        <f>IF(P521="Yes",'MD Rates'!$B$1,R521)</f>
        <v>44287</v>
      </c>
      <c r="P521" s="5" t="str">
        <f t="shared" si="85"/>
        <v>Yes</v>
      </c>
      <c r="R521" s="6">
        <v>43922</v>
      </c>
      <c r="T521" s="100" t="s">
        <v>325</v>
      </c>
    </row>
    <row r="522" spans="1:20" x14ac:dyDescent="0.25">
      <c r="A522" s="110" t="s">
        <v>970</v>
      </c>
      <c r="B522" s="113" t="s">
        <v>1120</v>
      </c>
      <c r="C522" s="114" t="s">
        <v>967</v>
      </c>
      <c r="D522" s="110" t="s">
        <v>114</v>
      </c>
      <c r="E522" s="110"/>
      <c r="F522" s="24" t="s">
        <v>300</v>
      </c>
      <c r="G522" s="10"/>
      <c r="H522" s="10"/>
      <c r="I522" s="59">
        <v>182.81</v>
      </c>
      <c r="J522" s="10"/>
      <c r="K522" s="10"/>
      <c r="L522" s="280">
        <f t="shared" si="84"/>
        <v>188.29000000000002</v>
      </c>
      <c r="M522" s="10"/>
      <c r="N522" s="10"/>
      <c r="O522" s="51">
        <f>IF(P522="Yes",'MD Rates'!$B$1,R522)</f>
        <v>44287</v>
      </c>
      <c r="P522" s="5" t="str">
        <f t="shared" si="85"/>
        <v>Yes</v>
      </c>
      <c r="R522" s="6">
        <v>43922</v>
      </c>
      <c r="T522" s="100" t="s">
        <v>325</v>
      </c>
    </row>
    <row r="523" spans="1:20" x14ac:dyDescent="0.25">
      <c r="A523" s="110" t="s">
        <v>970</v>
      </c>
      <c r="B523" s="113" t="s">
        <v>1120</v>
      </c>
      <c r="C523" s="114" t="s">
        <v>967</v>
      </c>
      <c r="D523" s="110" t="s">
        <v>114</v>
      </c>
      <c r="E523" s="110"/>
      <c r="F523" s="24" t="s">
        <v>301</v>
      </c>
      <c r="G523" s="10"/>
      <c r="H523" s="10"/>
      <c r="I523" s="59">
        <v>159.99</v>
      </c>
      <c r="J523" s="10"/>
      <c r="K523" s="10"/>
      <c r="L523" s="280">
        <f t="shared" si="84"/>
        <v>164.79</v>
      </c>
      <c r="M523" s="10"/>
      <c r="N523" s="10"/>
      <c r="O523" s="51">
        <f>IF(P523="Yes",'MD Rates'!$B$1,R523)</f>
        <v>44287</v>
      </c>
      <c r="P523" s="5" t="str">
        <f t="shared" si="85"/>
        <v>Yes</v>
      </c>
      <c r="R523" s="6">
        <v>43922</v>
      </c>
      <c r="T523" s="100" t="s">
        <v>325</v>
      </c>
    </row>
    <row r="524" spans="1:20" x14ac:dyDescent="0.25">
      <c r="A524" s="110" t="s">
        <v>970</v>
      </c>
      <c r="B524" s="113" t="s">
        <v>1120</v>
      </c>
      <c r="C524" s="114" t="s">
        <v>967</v>
      </c>
      <c r="D524" s="110" t="s">
        <v>114</v>
      </c>
      <c r="E524" s="110"/>
      <c r="F524" s="24" t="s">
        <v>302</v>
      </c>
      <c r="G524" s="10"/>
      <c r="H524" s="10"/>
      <c r="I524" s="59">
        <v>182.87</v>
      </c>
      <c r="J524" s="10"/>
      <c r="K524" s="10"/>
      <c r="L524" s="280">
        <f t="shared" si="84"/>
        <v>188.36</v>
      </c>
      <c r="M524" s="10"/>
      <c r="N524" s="10"/>
      <c r="O524" s="51">
        <f>IF(P524="Yes",'MD Rates'!$B$1,R524)</f>
        <v>44287</v>
      </c>
      <c r="P524" s="5" t="str">
        <f t="shared" si="85"/>
        <v>Yes</v>
      </c>
      <c r="R524" s="6">
        <v>43922</v>
      </c>
      <c r="T524" s="100" t="s">
        <v>325</v>
      </c>
    </row>
    <row r="525" spans="1:20" x14ac:dyDescent="0.25">
      <c r="A525" s="110" t="s">
        <v>970</v>
      </c>
      <c r="B525" s="113" t="s">
        <v>1120</v>
      </c>
      <c r="C525" s="114" t="s">
        <v>967</v>
      </c>
      <c r="D525" s="110" t="s">
        <v>114</v>
      </c>
      <c r="E525" s="110"/>
      <c r="F525" s="24" t="s">
        <v>303</v>
      </c>
      <c r="G525" s="10"/>
      <c r="H525" s="10"/>
      <c r="I525" s="59">
        <v>205.75</v>
      </c>
      <c r="J525" s="10"/>
      <c r="K525" s="10"/>
      <c r="L525" s="280">
        <f t="shared" si="84"/>
        <v>211.93</v>
      </c>
      <c r="M525" s="10"/>
      <c r="N525" s="10"/>
      <c r="O525" s="51">
        <f>IF(P525="Yes",'MD Rates'!$B$1,R525)</f>
        <v>44287</v>
      </c>
      <c r="P525" s="5" t="str">
        <f t="shared" si="85"/>
        <v>Yes</v>
      </c>
      <c r="R525" s="6">
        <v>43922</v>
      </c>
      <c r="T525" s="100" t="s">
        <v>325</v>
      </c>
    </row>
    <row r="526" spans="1:20" x14ac:dyDescent="0.25">
      <c r="A526" s="110" t="s">
        <v>970</v>
      </c>
      <c r="B526" s="113" t="s">
        <v>1120</v>
      </c>
      <c r="C526" s="114" t="s">
        <v>967</v>
      </c>
      <c r="D526" s="110" t="s">
        <v>114</v>
      </c>
      <c r="E526" s="110"/>
      <c r="F526" s="24" t="s">
        <v>304</v>
      </c>
      <c r="G526" s="10"/>
      <c r="H526" s="10"/>
      <c r="I526" s="59">
        <v>182.82</v>
      </c>
      <c r="J526" s="10"/>
      <c r="K526" s="10"/>
      <c r="L526" s="280">
        <f t="shared" si="84"/>
        <v>188.3</v>
      </c>
      <c r="M526" s="10"/>
      <c r="N526" s="10"/>
      <c r="O526" s="51">
        <f>IF(P526="Yes",'MD Rates'!$B$1,R526)</f>
        <v>44287</v>
      </c>
      <c r="P526" s="5" t="str">
        <f t="shared" si="85"/>
        <v>Yes</v>
      </c>
      <c r="R526" s="6">
        <v>43922</v>
      </c>
      <c r="T526" s="100" t="s">
        <v>325</v>
      </c>
    </row>
    <row r="527" spans="1:20" x14ac:dyDescent="0.25">
      <c r="A527" s="110" t="s">
        <v>970</v>
      </c>
      <c r="B527" s="113" t="s">
        <v>1120</v>
      </c>
      <c r="C527" s="114" t="s">
        <v>967</v>
      </c>
      <c r="D527" s="110" t="s">
        <v>114</v>
      </c>
      <c r="E527" s="110"/>
      <c r="F527" s="24" t="s">
        <v>305</v>
      </c>
      <c r="G527" s="10"/>
      <c r="H527" s="10"/>
      <c r="I527" s="59">
        <v>205.7</v>
      </c>
      <c r="J527" s="10"/>
      <c r="K527" s="10"/>
      <c r="L527" s="280">
        <f t="shared" si="84"/>
        <v>211.87</v>
      </c>
      <c r="M527" s="10"/>
      <c r="N527" s="10"/>
      <c r="O527" s="51">
        <f>IF(P527="Yes",'MD Rates'!$B$1,R527)</f>
        <v>44287</v>
      </c>
      <c r="P527" s="5" t="str">
        <f t="shared" si="85"/>
        <v>Yes</v>
      </c>
      <c r="R527" s="6">
        <v>43922</v>
      </c>
      <c r="T527" s="100" t="s">
        <v>325</v>
      </c>
    </row>
    <row r="528" spans="1:20" x14ac:dyDescent="0.25">
      <c r="A528" s="110" t="s">
        <v>970</v>
      </c>
      <c r="B528" s="113" t="s">
        <v>1120</v>
      </c>
      <c r="C528" s="114" t="s">
        <v>967</v>
      </c>
      <c r="D528" s="110" t="s">
        <v>114</v>
      </c>
      <c r="E528" s="110"/>
      <c r="F528" s="24" t="s">
        <v>306</v>
      </c>
      <c r="G528" s="10"/>
      <c r="H528" s="10"/>
      <c r="I528" s="59">
        <v>228.57999999999998</v>
      </c>
      <c r="J528" s="10"/>
      <c r="K528" s="10"/>
      <c r="L528" s="280">
        <f t="shared" si="84"/>
        <v>235.44</v>
      </c>
      <c r="M528" s="10"/>
      <c r="N528" s="10"/>
      <c r="O528" s="51">
        <f>IF(P528="Yes",'MD Rates'!$B$1,R528)</f>
        <v>44287</v>
      </c>
      <c r="P528" s="5" t="str">
        <f t="shared" si="85"/>
        <v>Yes</v>
      </c>
      <c r="R528" s="6">
        <v>43922</v>
      </c>
      <c r="T528" s="100" t="s">
        <v>325</v>
      </c>
    </row>
    <row r="529" spans="1:20" x14ac:dyDescent="0.25">
      <c r="A529" s="110" t="s">
        <v>970</v>
      </c>
      <c r="B529" s="113" t="s">
        <v>1120</v>
      </c>
      <c r="C529" s="114" t="s">
        <v>967</v>
      </c>
      <c r="D529" s="110" t="s">
        <v>114</v>
      </c>
      <c r="E529" s="110"/>
      <c r="F529" s="24" t="s">
        <v>307</v>
      </c>
      <c r="G529" s="10"/>
      <c r="H529" s="10"/>
      <c r="I529" s="59">
        <v>251.45999999999998</v>
      </c>
      <c r="J529" s="10"/>
      <c r="K529" s="10"/>
      <c r="L529" s="280">
        <f t="shared" si="84"/>
        <v>259.01</v>
      </c>
      <c r="M529" s="10"/>
      <c r="N529" s="10"/>
      <c r="O529" s="51">
        <f>IF(P529="Yes",'MD Rates'!$B$1,R529)</f>
        <v>44287</v>
      </c>
      <c r="P529" s="5" t="str">
        <f t="shared" si="85"/>
        <v>Yes</v>
      </c>
      <c r="R529" s="6">
        <v>43922</v>
      </c>
      <c r="T529" s="100" t="s">
        <v>325</v>
      </c>
    </row>
    <row r="530" spans="1:20" x14ac:dyDescent="0.25">
      <c r="A530" s="110" t="s">
        <v>970</v>
      </c>
      <c r="B530" s="113" t="s">
        <v>1120</v>
      </c>
      <c r="C530" s="114" t="s">
        <v>967</v>
      </c>
      <c r="D530" s="110" t="s">
        <v>114</v>
      </c>
      <c r="E530" s="110"/>
      <c r="F530" s="24" t="s">
        <v>308</v>
      </c>
      <c r="G530" s="10"/>
      <c r="H530" s="10"/>
      <c r="I530" s="59">
        <v>45.7</v>
      </c>
      <c r="J530" s="10"/>
      <c r="K530" s="10"/>
      <c r="L530" s="280">
        <f t="shared" si="84"/>
        <v>47.07</v>
      </c>
      <c r="M530" s="10"/>
      <c r="N530" s="10"/>
      <c r="O530" s="51">
        <f>IF(P530="Yes",'MD Rates'!$B$1,R530)</f>
        <v>44287</v>
      </c>
      <c r="P530" s="5" t="str">
        <f t="shared" si="85"/>
        <v>Yes</v>
      </c>
      <c r="R530" s="6">
        <v>43922</v>
      </c>
      <c r="T530" s="100" t="s">
        <v>325</v>
      </c>
    </row>
    <row r="531" spans="1:20" ht="14.5" x14ac:dyDescent="0.35">
      <c r="A531" s="110" t="s">
        <v>970</v>
      </c>
      <c r="B531" s="113" t="s">
        <v>1120</v>
      </c>
      <c r="C531" s="114" t="s">
        <v>967</v>
      </c>
      <c r="D531" s="110" t="s">
        <v>103</v>
      </c>
      <c r="E531" s="110"/>
      <c r="F531" s="24" t="s">
        <v>285</v>
      </c>
      <c r="G531" s="10"/>
      <c r="H531" s="10"/>
      <c r="I531" s="628">
        <v>91.41</v>
      </c>
      <c r="J531" s="10"/>
      <c r="K531" s="10"/>
      <c r="L531" s="280">
        <f t="shared" si="84"/>
        <v>94.15</v>
      </c>
      <c r="M531" s="10"/>
      <c r="N531" s="10"/>
      <c r="O531" s="51">
        <f>IF(P531="Yes",'MD Rates'!$B$1,R531)</f>
        <v>44287</v>
      </c>
      <c r="P531" s="5" t="str">
        <f t="shared" si="85"/>
        <v>Yes</v>
      </c>
      <c r="R531" s="6">
        <v>43922</v>
      </c>
      <c r="T531" s="100" t="s">
        <v>325</v>
      </c>
    </row>
    <row r="532" spans="1:20" ht="14.5" x14ac:dyDescent="0.35">
      <c r="A532" s="110" t="s">
        <v>970</v>
      </c>
      <c r="B532" s="113" t="s">
        <v>1120</v>
      </c>
      <c r="C532" s="114" t="s">
        <v>967</v>
      </c>
      <c r="D532" s="110" t="s">
        <v>103</v>
      </c>
      <c r="E532" s="110"/>
      <c r="F532" s="24" t="s">
        <v>286</v>
      </c>
      <c r="G532" s="10"/>
      <c r="H532" s="10"/>
      <c r="I532" s="628">
        <v>137.11000000000001</v>
      </c>
      <c r="J532" s="10"/>
      <c r="K532" s="10"/>
      <c r="L532" s="280">
        <f t="shared" si="84"/>
        <v>141.22</v>
      </c>
      <c r="M532" s="10"/>
      <c r="N532" s="10"/>
      <c r="O532" s="51">
        <f>IF(P532="Yes",'MD Rates'!$B$1,R532)</f>
        <v>44287</v>
      </c>
      <c r="P532" s="5" t="str">
        <f t="shared" si="85"/>
        <v>Yes</v>
      </c>
      <c r="R532" s="6">
        <v>43922</v>
      </c>
      <c r="T532" s="100" t="s">
        <v>325</v>
      </c>
    </row>
    <row r="533" spans="1:20" ht="14.5" x14ac:dyDescent="0.35">
      <c r="A533" s="110" t="s">
        <v>970</v>
      </c>
      <c r="B533" s="113" t="s">
        <v>1120</v>
      </c>
      <c r="C533" s="114" t="s">
        <v>967</v>
      </c>
      <c r="D533" s="110" t="s">
        <v>103</v>
      </c>
      <c r="E533" s="110"/>
      <c r="F533" s="24" t="s">
        <v>287</v>
      </c>
      <c r="G533" s="10"/>
      <c r="H533" s="10"/>
      <c r="I533" s="628">
        <v>182.81</v>
      </c>
      <c r="J533" s="10"/>
      <c r="K533" s="10"/>
      <c r="L533" s="280">
        <f t="shared" si="84"/>
        <v>188.29000000000002</v>
      </c>
      <c r="M533" s="10"/>
      <c r="N533" s="10"/>
      <c r="O533" s="51">
        <f>IF(P533="Yes",'MD Rates'!$B$1,R533)</f>
        <v>44287</v>
      </c>
      <c r="P533" s="5" t="str">
        <f t="shared" si="85"/>
        <v>Yes</v>
      </c>
      <c r="R533" s="6">
        <v>43922</v>
      </c>
      <c r="T533" s="100" t="s">
        <v>325</v>
      </c>
    </row>
    <row r="534" spans="1:20" x14ac:dyDescent="0.25">
      <c r="A534" s="110" t="s">
        <v>970</v>
      </c>
      <c r="B534" s="113" t="s">
        <v>1120</v>
      </c>
      <c r="C534" s="114" t="s">
        <v>967</v>
      </c>
      <c r="D534" s="110" t="s">
        <v>103</v>
      </c>
      <c r="E534" s="110"/>
      <c r="F534" s="24" t="s">
        <v>288</v>
      </c>
      <c r="G534" s="10"/>
      <c r="H534" s="10"/>
      <c r="I534" s="59">
        <v>228.51000000000002</v>
      </c>
      <c r="J534" s="10"/>
      <c r="K534" s="10"/>
      <c r="L534" s="280">
        <f t="shared" si="84"/>
        <v>235.36</v>
      </c>
      <c r="M534" s="10"/>
      <c r="N534" s="10"/>
      <c r="O534" s="51">
        <f>IF(P534="Yes",'MD Rates'!$B$1,R534)</f>
        <v>44287</v>
      </c>
      <c r="P534" s="5" t="str">
        <f t="shared" si="85"/>
        <v>Yes</v>
      </c>
      <c r="R534" s="6">
        <v>43922</v>
      </c>
      <c r="T534" s="100" t="s">
        <v>325</v>
      </c>
    </row>
    <row r="535" spans="1:20" x14ac:dyDescent="0.25">
      <c r="A535" s="110" t="s">
        <v>970</v>
      </c>
      <c r="B535" s="113" t="s">
        <v>1120</v>
      </c>
      <c r="C535" s="114" t="s">
        <v>967</v>
      </c>
      <c r="D535" s="110" t="s">
        <v>103</v>
      </c>
      <c r="E535" s="110"/>
      <c r="F535" s="24" t="s">
        <v>289</v>
      </c>
      <c r="G535" s="10"/>
      <c r="H535" s="10"/>
      <c r="I535" s="59">
        <v>139.4</v>
      </c>
      <c r="J535" s="10"/>
      <c r="K535" s="10"/>
      <c r="L535" s="280">
        <f t="shared" si="84"/>
        <v>143.58000000000001</v>
      </c>
      <c r="M535" s="10"/>
      <c r="N535" s="10"/>
      <c r="O535" s="51">
        <f>IF(P535="Yes",'MD Rates'!$B$1,R535)</f>
        <v>44287</v>
      </c>
      <c r="P535" s="5" t="str">
        <f t="shared" si="85"/>
        <v>Yes</v>
      </c>
      <c r="R535" s="6">
        <v>43922</v>
      </c>
      <c r="T535" s="100" t="s">
        <v>325</v>
      </c>
    </row>
    <row r="536" spans="1:20" x14ac:dyDescent="0.25">
      <c r="A536" s="110" t="s">
        <v>970</v>
      </c>
      <c r="B536" s="113" t="s">
        <v>1120</v>
      </c>
      <c r="C536" s="114" t="s">
        <v>967</v>
      </c>
      <c r="D536" s="110" t="s">
        <v>103</v>
      </c>
      <c r="E536" s="110"/>
      <c r="F536" s="24" t="s">
        <v>290</v>
      </c>
      <c r="G536" s="10"/>
      <c r="H536" s="10"/>
      <c r="I536" s="59">
        <v>137.11000000000001</v>
      </c>
      <c r="J536" s="10"/>
      <c r="K536" s="10"/>
      <c r="L536" s="280">
        <f t="shared" si="84"/>
        <v>141.22</v>
      </c>
      <c r="M536" s="10"/>
      <c r="N536" s="10"/>
      <c r="O536" s="51">
        <f>IF(P536="Yes",'MD Rates'!$B$1,R536)</f>
        <v>44287</v>
      </c>
      <c r="P536" s="5" t="str">
        <f t="shared" si="85"/>
        <v>Yes</v>
      </c>
      <c r="R536" s="6">
        <v>43922</v>
      </c>
      <c r="T536" s="100" t="s">
        <v>325</v>
      </c>
    </row>
    <row r="537" spans="1:20" x14ac:dyDescent="0.25">
      <c r="A537" s="110" t="s">
        <v>970</v>
      </c>
      <c r="B537" s="113" t="s">
        <v>1120</v>
      </c>
      <c r="C537" s="114" t="s">
        <v>967</v>
      </c>
      <c r="D537" s="110" t="s">
        <v>103</v>
      </c>
      <c r="E537" s="110"/>
      <c r="F537" s="24" t="s">
        <v>291</v>
      </c>
      <c r="G537" s="10"/>
      <c r="H537" s="10"/>
      <c r="I537" s="59">
        <v>182.82</v>
      </c>
      <c r="J537" s="10"/>
      <c r="K537" s="10"/>
      <c r="L537" s="280">
        <f t="shared" si="84"/>
        <v>188.3</v>
      </c>
      <c r="M537" s="10"/>
      <c r="N537" s="10"/>
      <c r="O537" s="51">
        <f>IF(P537="Yes",'MD Rates'!$B$1,R537)</f>
        <v>44287</v>
      </c>
      <c r="P537" s="5" t="str">
        <f t="shared" si="85"/>
        <v>Yes</v>
      </c>
      <c r="R537" s="6">
        <v>43922</v>
      </c>
      <c r="T537" s="100" t="s">
        <v>325</v>
      </c>
    </row>
    <row r="538" spans="1:20" x14ac:dyDescent="0.25">
      <c r="A538" s="110" t="s">
        <v>970</v>
      </c>
      <c r="B538" s="113" t="s">
        <v>1120</v>
      </c>
      <c r="C538" s="114" t="s">
        <v>967</v>
      </c>
      <c r="D538" s="110" t="s">
        <v>103</v>
      </c>
      <c r="E538" s="110"/>
      <c r="F538" s="24" t="s">
        <v>292</v>
      </c>
      <c r="G538" s="10"/>
      <c r="H538" s="10"/>
      <c r="I538" s="59">
        <v>182.82</v>
      </c>
      <c r="J538" s="10"/>
      <c r="K538" s="10"/>
      <c r="L538" s="280">
        <f t="shared" si="84"/>
        <v>188.3</v>
      </c>
      <c r="M538" s="10"/>
      <c r="N538" s="10"/>
      <c r="O538" s="51">
        <f>IF(P538="Yes",'MD Rates'!$B$1,R538)</f>
        <v>44287</v>
      </c>
      <c r="P538" s="5" t="str">
        <f t="shared" si="85"/>
        <v>Yes</v>
      </c>
      <c r="R538" s="6">
        <v>43922</v>
      </c>
      <c r="T538" s="100" t="s">
        <v>325</v>
      </c>
    </row>
    <row r="539" spans="1:20" x14ac:dyDescent="0.25">
      <c r="A539" s="110" t="s">
        <v>970</v>
      </c>
      <c r="B539" s="113" t="s">
        <v>1120</v>
      </c>
      <c r="C539" s="114" t="s">
        <v>967</v>
      </c>
      <c r="D539" s="110" t="s">
        <v>103</v>
      </c>
      <c r="E539" s="110"/>
      <c r="F539" s="24" t="s">
        <v>293</v>
      </c>
      <c r="G539" s="10"/>
      <c r="H539" s="10"/>
      <c r="I539" s="59">
        <v>274.24</v>
      </c>
      <c r="J539" s="10"/>
      <c r="K539" s="10"/>
      <c r="L539" s="280">
        <f t="shared" si="84"/>
        <v>282.47000000000003</v>
      </c>
      <c r="M539" s="10"/>
      <c r="N539" s="10"/>
      <c r="O539" s="51">
        <f>IF(P539="Yes",'MD Rates'!$B$1,R539)</f>
        <v>44287</v>
      </c>
      <c r="P539" s="5" t="str">
        <f t="shared" si="85"/>
        <v>Yes</v>
      </c>
      <c r="R539" s="6">
        <v>43922</v>
      </c>
      <c r="T539" s="100" t="s">
        <v>325</v>
      </c>
    </row>
    <row r="540" spans="1:20" x14ac:dyDescent="0.25">
      <c r="A540" s="110" t="s">
        <v>970</v>
      </c>
      <c r="B540" s="113" t="s">
        <v>1120</v>
      </c>
      <c r="C540" s="114" t="s">
        <v>967</v>
      </c>
      <c r="D540" s="110" t="s">
        <v>103</v>
      </c>
      <c r="E540" s="110"/>
      <c r="F540" s="24" t="s">
        <v>294</v>
      </c>
      <c r="G540" s="10"/>
      <c r="H540" s="10"/>
      <c r="I540" s="59">
        <v>91.41</v>
      </c>
      <c r="J540" s="10"/>
      <c r="K540" s="10"/>
      <c r="L540" s="280">
        <f t="shared" si="84"/>
        <v>94.15</v>
      </c>
      <c r="M540" s="10"/>
      <c r="N540" s="10"/>
      <c r="O540" s="51">
        <f>IF(P540="Yes",'MD Rates'!$B$1,R540)</f>
        <v>44287</v>
      </c>
      <c r="P540" s="5" t="str">
        <f t="shared" si="85"/>
        <v>Yes</v>
      </c>
      <c r="R540" s="6">
        <v>43922</v>
      </c>
      <c r="T540" s="100" t="s">
        <v>325</v>
      </c>
    </row>
    <row r="541" spans="1:20" x14ac:dyDescent="0.25">
      <c r="A541" s="110" t="s">
        <v>970</v>
      </c>
      <c r="B541" s="113" t="s">
        <v>1120</v>
      </c>
      <c r="C541" s="114" t="s">
        <v>967</v>
      </c>
      <c r="D541" s="110" t="s">
        <v>103</v>
      </c>
      <c r="E541" s="110"/>
      <c r="F541" s="24" t="s">
        <v>295</v>
      </c>
      <c r="G541" s="10"/>
      <c r="H541" s="10"/>
      <c r="I541" s="59">
        <v>114.28999999999999</v>
      </c>
      <c r="J541" s="10"/>
      <c r="K541" s="10"/>
      <c r="L541" s="280">
        <f t="shared" si="84"/>
        <v>117.72</v>
      </c>
      <c r="M541" s="10"/>
      <c r="N541" s="10"/>
      <c r="O541" s="51">
        <f>IF(P541="Yes",'MD Rates'!$B$1,R541)</f>
        <v>44287</v>
      </c>
      <c r="P541" s="5" t="str">
        <f t="shared" si="85"/>
        <v>Yes</v>
      </c>
      <c r="R541" s="6">
        <v>43922</v>
      </c>
      <c r="T541" s="100" t="s">
        <v>325</v>
      </c>
    </row>
    <row r="542" spans="1:20" x14ac:dyDescent="0.25">
      <c r="A542" s="110" t="s">
        <v>970</v>
      </c>
      <c r="B542" s="113" t="s">
        <v>1120</v>
      </c>
      <c r="C542" s="114" t="s">
        <v>967</v>
      </c>
      <c r="D542" s="110" t="s">
        <v>103</v>
      </c>
      <c r="E542" s="110"/>
      <c r="F542" s="24" t="s">
        <v>296</v>
      </c>
      <c r="G542" s="10"/>
      <c r="H542" s="10"/>
      <c r="I542" s="59">
        <v>137.16999999999999</v>
      </c>
      <c r="J542" s="10"/>
      <c r="K542" s="10"/>
      <c r="L542" s="280">
        <f t="shared" si="84"/>
        <v>141.29000000000002</v>
      </c>
      <c r="M542" s="10"/>
      <c r="N542" s="10"/>
      <c r="O542" s="51">
        <f>IF(P542="Yes",'MD Rates'!$B$1,R542)</f>
        <v>44287</v>
      </c>
      <c r="P542" s="5" t="str">
        <f t="shared" si="85"/>
        <v>Yes</v>
      </c>
      <c r="R542" s="6">
        <v>43922</v>
      </c>
      <c r="T542" s="100" t="s">
        <v>325</v>
      </c>
    </row>
    <row r="543" spans="1:20" x14ac:dyDescent="0.25">
      <c r="A543" s="110" t="s">
        <v>970</v>
      </c>
      <c r="B543" s="113" t="s">
        <v>1120</v>
      </c>
      <c r="C543" s="114" t="s">
        <v>967</v>
      </c>
      <c r="D543" s="110" t="s">
        <v>103</v>
      </c>
      <c r="E543" s="110"/>
      <c r="F543" s="24" t="s">
        <v>297</v>
      </c>
      <c r="G543" s="10"/>
      <c r="H543" s="10"/>
      <c r="I543" s="59">
        <v>160.05000000000001</v>
      </c>
      <c r="J543" s="10"/>
      <c r="K543" s="10"/>
      <c r="L543" s="280">
        <f t="shared" si="84"/>
        <v>164.86</v>
      </c>
      <c r="M543" s="10"/>
      <c r="N543" s="10"/>
      <c r="O543" s="51">
        <f>IF(P543="Yes",'MD Rates'!$B$1,R543)</f>
        <v>44287</v>
      </c>
      <c r="P543" s="5" t="str">
        <f t="shared" si="85"/>
        <v>Yes</v>
      </c>
      <c r="R543" s="6">
        <v>43922</v>
      </c>
      <c r="T543" s="100" t="s">
        <v>325</v>
      </c>
    </row>
    <row r="544" spans="1:20" x14ac:dyDescent="0.25">
      <c r="A544" s="110" t="s">
        <v>970</v>
      </c>
      <c r="B544" s="113" t="s">
        <v>1120</v>
      </c>
      <c r="C544" s="114" t="s">
        <v>967</v>
      </c>
      <c r="D544" s="110" t="s">
        <v>103</v>
      </c>
      <c r="E544" s="110"/>
      <c r="F544" s="24" t="s">
        <v>298</v>
      </c>
      <c r="G544" s="10"/>
      <c r="H544" s="10"/>
      <c r="I544" s="59">
        <v>119.1</v>
      </c>
      <c r="J544" s="10"/>
      <c r="K544" s="10"/>
      <c r="L544" s="280">
        <f t="shared" si="84"/>
        <v>122.67</v>
      </c>
      <c r="M544" s="10"/>
      <c r="N544" s="10"/>
      <c r="O544" s="51">
        <f>IF(P544="Yes",'MD Rates'!$B$1,R544)</f>
        <v>44287</v>
      </c>
      <c r="P544" s="5" t="str">
        <f t="shared" si="85"/>
        <v>Yes</v>
      </c>
      <c r="R544" s="6">
        <v>43922</v>
      </c>
      <c r="T544" s="100" t="s">
        <v>325</v>
      </c>
    </row>
    <row r="545" spans="1:20" x14ac:dyDescent="0.25">
      <c r="A545" s="110" t="s">
        <v>970</v>
      </c>
      <c r="B545" s="113" t="s">
        <v>1120</v>
      </c>
      <c r="C545" s="114" t="s">
        <v>967</v>
      </c>
      <c r="D545" s="110" t="s">
        <v>103</v>
      </c>
      <c r="E545" s="110"/>
      <c r="F545" s="24" t="s">
        <v>299</v>
      </c>
      <c r="G545" s="10"/>
      <c r="H545" s="10"/>
      <c r="I545" s="59">
        <v>137.11000000000001</v>
      </c>
      <c r="J545" s="10"/>
      <c r="K545" s="10"/>
      <c r="L545" s="280">
        <f t="shared" si="84"/>
        <v>141.22</v>
      </c>
      <c r="M545" s="10"/>
      <c r="N545" s="10"/>
      <c r="O545" s="51">
        <f>IF(P545="Yes",'MD Rates'!$B$1,R545)</f>
        <v>44287</v>
      </c>
      <c r="P545" s="5" t="str">
        <f t="shared" si="85"/>
        <v>Yes</v>
      </c>
      <c r="R545" s="6">
        <v>43922</v>
      </c>
      <c r="T545" s="100" t="s">
        <v>325</v>
      </c>
    </row>
    <row r="546" spans="1:20" x14ac:dyDescent="0.25">
      <c r="A546" s="110" t="s">
        <v>970</v>
      </c>
      <c r="B546" s="113" t="s">
        <v>1120</v>
      </c>
      <c r="C546" s="114" t="s">
        <v>967</v>
      </c>
      <c r="D546" s="110" t="s">
        <v>103</v>
      </c>
      <c r="E546" s="110"/>
      <c r="F546" s="24" t="s">
        <v>300</v>
      </c>
      <c r="G546" s="10"/>
      <c r="H546" s="10"/>
      <c r="I546" s="59">
        <v>182.81</v>
      </c>
      <c r="J546" s="10"/>
      <c r="K546" s="10"/>
      <c r="L546" s="280">
        <f t="shared" si="84"/>
        <v>188.29000000000002</v>
      </c>
      <c r="M546" s="10"/>
      <c r="N546" s="10"/>
      <c r="O546" s="51">
        <f>IF(P546="Yes",'MD Rates'!$B$1,R546)</f>
        <v>44287</v>
      </c>
      <c r="P546" s="5" t="str">
        <f t="shared" si="85"/>
        <v>Yes</v>
      </c>
      <c r="R546" s="6">
        <v>43922</v>
      </c>
      <c r="T546" s="100" t="s">
        <v>325</v>
      </c>
    </row>
    <row r="547" spans="1:20" x14ac:dyDescent="0.25">
      <c r="A547" s="110" t="s">
        <v>970</v>
      </c>
      <c r="B547" s="113" t="s">
        <v>1120</v>
      </c>
      <c r="C547" s="114" t="s">
        <v>967</v>
      </c>
      <c r="D547" s="110" t="s">
        <v>103</v>
      </c>
      <c r="E547" s="110"/>
      <c r="F547" s="24" t="s">
        <v>301</v>
      </c>
      <c r="G547" s="10"/>
      <c r="H547" s="10"/>
      <c r="I547" s="59">
        <v>159.99</v>
      </c>
      <c r="J547" s="10"/>
      <c r="K547" s="10"/>
      <c r="L547" s="280">
        <f t="shared" ref="L547:L610" si="86">L523</f>
        <v>164.79</v>
      </c>
      <c r="M547" s="10"/>
      <c r="N547" s="10"/>
      <c r="O547" s="51">
        <f>IF(P547="Yes",'MD Rates'!$B$1,R547)</f>
        <v>44287</v>
      </c>
      <c r="P547" s="5" t="str">
        <f t="shared" si="85"/>
        <v>Yes</v>
      </c>
      <c r="R547" s="6">
        <v>43922</v>
      </c>
      <c r="T547" s="100" t="s">
        <v>325</v>
      </c>
    </row>
    <row r="548" spans="1:20" x14ac:dyDescent="0.25">
      <c r="A548" s="110" t="s">
        <v>970</v>
      </c>
      <c r="B548" s="113" t="s">
        <v>1120</v>
      </c>
      <c r="C548" s="114" t="s">
        <v>967</v>
      </c>
      <c r="D548" s="110" t="s">
        <v>103</v>
      </c>
      <c r="E548" s="110"/>
      <c r="F548" s="24" t="s">
        <v>302</v>
      </c>
      <c r="G548" s="10"/>
      <c r="H548" s="10"/>
      <c r="I548" s="59">
        <v>182.87</v>
      </c>
      <c r="J548" s="10"/>
      <c r="K548" s="10"/>
      <c r="L548" s="280">
        <f t="shared" si="86"/>
        <v>188.36</v>
      </c>
      <c r="M548" s="10"/>
      <c r="N548" s="10"/>
      <c r="O548" s="51">
        <f>IF(P548="Yes",'MD Rates'!$B$1,R548)</f>
        <v>44287</v>
      </c>
      <c r="P548" s="5" t="str">
        <f t="shared" si="85"/>
        <v>Yes</v>
      </c>
      <c r="R548" s="6">
        <v>43922</v>
      </c>
      <c r="T548" s="100" t="s">
        <v>325</v>
      </c>
    </row>
    <row r="549" spans="1:20" x14ac:dyDescent="0.25">
      <c r="A549" s="110" t="s">
        <v>970</v>
      </c>
      <c r="B549" s="113" t="s">
        <v>1120</v>
      </c>
      <c r="C549" s="114" t="s">
        <v>967</v>
      </c>
      <c r="D549" s="110" t="s">
        <v>103</v>
      </c>
      <c r="E549" s="110"/>
      <c r="F549" s="24" t="s">
        <v>303</v>
      </c>
      <c r="G549" s="10"/>
      <c r="H549" s="10"/>
      <c r="I549" s="59">
        <v>205.75</v>
      </c>
      <c r="J549" s="10"/>
      <c r="K549" s="10"/>
      <c r="L549" s="280">
        <f t="shared" si="86"/>
        <v>211.93</v>
      </c>
      <c r="M549" s="10"/>
      <c r="N549" s="10"/>
      <c r="O549" s="51">
        <f>IF(P549="Yes",'MD Rates'!$B$1,R549)</f>
        <v>44287</v>
      </c>
      <c r="P549" s="5" t="str">
        <f t="shared" si="85"/>
        <v>Yes</v>
      </c>
      <c r="R549" s="6">
        <v>43922</v>
      </c>
      <c r="T549" s="100" t="s">
        <v>325</v>
      </c>
    </row>
    <row r="550" spans="1:20" x14ac:dyDescent="0.25">
      <c r="A550" s="110" t="s">
        <v>970</v>
      </c>
      <c r="B550" s="113" t="s">
        <v>1120</v>
      </c>
      <c r="C550" s="114" t="s">
        <v>967</v>
      </c>
      <c r="D550" s="110" t="s">
        <v>103</v>
      </c>
      <c r="E550" s="110"/>
      <c r="F550" s="24" t="s">
        <v>304</v>
      </c>
      <c r="G550" s="10"/>
      <c r="H550" s="10"/>
      <c r="I550" s="59">
        <v>182.82</v>
      </c>
      <c r="J550" s="10"/>
      <c r="K550" s="10"/>
      <c r="L550" s="280">
        <f t="shared" si="86"/>
        <v>188.3</v>
      </c>
      <c r="M550" s="10"/>
      <c r="N550" s="10"/>
      <c r="O550" s="51">
        <f>IF(P550="Yes",'MD Rates'!$B$1,R550)</f>
        <v>44287</v>
      </c>
      <c r="P550" s="5" t="str">
        <f t="shared" si="85"/>
        <v>Yes</v>
      </c>
      <c r="R550" s="6">
        <v>43922</v>
      </c>
      <c r="T550" s="100" t="s">
        <v>325</v>
      </c>
    </row>
    <row r="551" spans="1:20" x14ac:dyDescent="0.25">
      <c r="A551" s="110" t="s">
        <v>970</v>
      </c>
      <c r="B551" s="113" t="s">
        <v>1120</v>
      </c>
      <c r="C551" s="114" t="s">
        <v>967</v>
      </c>
      <c r="D551" s="110" t="s">
        <v>103</v>
      </c>
      <c r="E551" s="110"/>
      <c r="F551" s="24" t="s">
        <v>305</v>
      </c>
      <c r="G551" s="10"/>
      <c r="H551" s="10"/>
      <c r="I551" s="59">
        <v>205.7</v>
      </c>
      <c r="J551" s="10"/>
      <c r="K551" s="10"/>
      <c r="L551" s="280">
        <f t="shared" si="86"/>
        <v>211.87</v>
      </c>
      <c r="M551" s="10"/>
      <c r="N551" s="10"/>
      <c r="O551" s="51">
        <f>IF(P551="Yes",'MD Rates'!$B$1,R551)</f>
        <v>44287</v>
      </c>
      <c r="P551" s="5" t="str">
        <f t="shared" si="85"/>
        <v>Yes</v>
      </c>
      <c r="R551" s="6">
        <v>43922</v>
      </c>
      <c r="T551" s="100" t="s">
        <v>325</v>
      </c>
    </row>
    <row r="552" spans="1:20" x14ac:dyDescent="0.25">
      <c r="A552" s="110" t="s">
        <v>970</v>
      </c>
      <c r="B552" s="113" t="s">
        <v>1120</v>
      </c>
      <c r="C552" s="114" t="s">
        <v>967</v>
      </c>
      <c r="D552" s="110" t="s">
        <v>103</v>
      </c>
      <c r="E552" s="110"/>
      <c r="F552" s="24" t="s">
        <v>306</v>
      </c>
      <c r="G552" s="10"/>
      <c r="H552" s="10"/>
      <c r="I552" s="59">
        <v>228.57999999999998</v>
      </c>
      <c r="J552" s="10"/>
      <c r="K552" s="10"/>
      <c r="L552" s="280">
        <f t="shared" si="86"/>
        <v>235.44</v>
      </c>
      <c r="M552" s="10"/>
      <c r="N552" s="10"/>
      <c r="O552" s="51">
        <f>IF(P552="Yes",'MD Rates'!$B$1,R552)</f>
        <v>44287</v>
      </c>
      <c r="P552" s="5" t="str">
        <f t="shared" si="85"/>
        <v>Yes</v>
      </c>
      <c r="R552" s="6">
        <v>43922</v>
      </c>
      <c r="T552" s="100" t="s">
        <v>325</v>
      </c>
    </row>
    <row r="553" spans="1:20" x14ac:dyDescent="0.25">
      <c r="A553" s="110" t="s">
        <v>970</v>
      </c>
      <c r="B553" s="113" t="s">
        <v>1120</v>
      </c>
      <c r="C553" s="114" t="s">
        <v>967</v>
      </c>
      <c r="D553" s="110" t="s">
        <v>103</v>
      </c>
      <c r="E553" s="110"/>
      <c r="F553" s="24" t="s">
        <v>307</v>
      </c>
      <c r="G553" s="10"/>
      <c r="H553" s="10"/>
      <c r="I553" s="59">
        <v>251.45999999999998</v>
      </c>
      <c r="J553" s="10"/>
      <c r="K553" s="10"/>
      <c r="L553" s="280">
        <f t="shared" si="86"/>
        <v>259.01</v>
      </c>
      <c r="M553" s="10"/>
      <c r="N553" s="10"/>
      <c r="O553" s="51">
        <f>IF(P553="Yes",'MD Rates'!$B$1,R553)</f>
        <v>44287</v>
      </c>
      <c r="P553" s="5" t="str">
        <f t="shared" si="85"/>
        <v>Yes</v>
      </c>
      <c r="R553" s="6">
        <v>43922</v>
      </c>
      <c r="T553" s="100" t="s">
        <v>325</v>
      </c>
    </row>
    <row r="554" spans="1:20" x14ac:dyDescent="0.25">
      <c r="A554" s="110" t="s">
        <v>970</v>
      </c>
      <c r="B554" s="113" t="s">
        <v>1120</v>
      </c>
      <c r="C554" s="114" t="s">
        <v>967</v>
      </c>
      <c r="D554" s="110" t="s">
        <v>103</v>
      </c>
      <c r="E554" s="110"/>
      <c r="F554" s="24" t="s">
        <v>308</v>
      </c>
      <c r="G554" s="10"/>
      <c r="H554" s="10"/>
      <c r="I554" s="59">
        <v>45.7</v>
      </c>
      <c r="J554" s="10"/>
      <c r="K554" s="10"/>
      <c r="L554" s="280">
        <f t="shared" si="86"/>
        <v>47.07</v>
      </c>
      <c r="M554" s="10"/>
      <c r="N554" s="10"/>
      <c r="O554" s="51">
        <f>IF(P554="Yes",'MD Rates'!$B$1,R554)</f>
        <v>44287</v>
      </c>
      <c r="P554" s="5" t="str">
        <f t="shared" si="85"/>
        <v>Yes</v>
      </c>
      <c r="R554" s="6">
        <v>43922</v>
      </c>
      <c r="T554" s="100" t="s">
        <v>325</v>
      </c>
    </row>
    <row r="555" spans="1:20" ht="14.5" x14ac:dyDescent="0.35">
      <c r="A555" s="110" t="s">
        <v>970</v>
      </c>
      <c r="B555" s="113" t="s">
        <v>1120</v>
      </c>
      <c r="C555" s="114" t="s">
        <v>967</v>
      </c>
      <c r="D555" s="110" t="s">
        <v>115</v>
      </c>
      <c r="E555" s="110"/>
      <c r="F555" s="24" t="s">
        <v>285</v>
      </c>
      <c r="G555" s="10"/>
      <c r="H555" s="10"/>
      <c r="I555" s="628">
        <v>91.41</v>
      </c>
      <c r="J555" s="10"/>
      <c r="K555" s="10"/>
      <c r="L555" s="280">
        <f t="shared" si="86"/>
        <v>94.15</v>
      </c>
      <c r="M555" s="10"/>
      <c r="N555" s="10"/>
      <c r="O555" s="51">
        <f>IF(P555="Yes",'MD Rates'!$B$1,R555)</f>
        <v>44287</v>
      </c>
      <c r="P555" s="5" t="str">
        <f t="shared" si="85"/>
        <v>Yes</v>
      </c>
      <c r="R555" s="6">
        <v>43922</v>
      </c>
      <c r="T555" s="100" t="s">
        <v>325</v>
      </c>
    </row>
    <row r="556" spans="1:20" ht="14.5" x14ac:dyDescent="0.35">
      <c r="A556" s="110" t="s">
        <v>970</v>
      </c>
      <c r="B556" s="113" t="s">
        <v>1120</v>
      </c>
      <c r="C556" s="114" t="s">
        <v>967</v>
      </c>
      <c r="D556" s="110" t="s">
        <v>115</v>
      </c>
      <c r="E556" s="110"/>
      <c r="F556" s="24" t="s">
        <v>286</v>
      </c>
      <c r="G556" s="10"/>
      <c r="H556" s="10"/>
      <c r="I556" s="628">
        <v>137.11000000000001</v>
      </c>
      <c r="J556" s="10"/>
      <c r="K556" s="10"/>
      <c r="L556" s="280">
        <f t="shared" si="86"/>
        <v>141.22</v>
      </c>
      <c r="M556" s="10"/>
      <c r="N556" s="10"/>
      <c r="O556" s="51">
        <f>IF(P556="Yes",'MD Rates'!$B$1,R556)</f>
        <v>44287</v>
      </c>
      <c r="P556" s="5" t="str">
        <f t="shared" si="85"/>
        <v>Yes</v>
      </c>
      <c r="R556" s="6">
        <v>43922</v>
      </c>
      <c r="T556" s="100" t="s">
        <v>325</v>
      </c>
    </row>
    <row r="557" spans="1:20" ht="14.5" x14ac:dyDescent="0.35">
      <c r="A557" s="110" t="s">
        <v>970</v>
      </c>
      <c r="B557" s="113" t="s">
        <v>1120</v>
      </c>
      <c r="C557" s="114" t="s">
        <v>967</v>
      </c>
      <c r="D557" s="110" t="s">
        <v>115</v>
      </c>
      <c r="E557" s="110"/>
      <c r="F557" s="24" t="s">
        <v>287</v>
      </c>
      <c r="G557" s="10"/>
      <c r="H557" s="10"/>
      <c r="I557" s="628">
        <v>182.81</v>
      </c>
      <c r="J557" s="10"/>
      <c r="K557" s="10"/>
      <c r="L557" s="280">
        <f t="shared" si="86"/>
        <v>188.29000000000002</v>
      </c>
      <c r="M557" s="10"/>
      <c r="N557" s="10"/>
      <c r="O557" s="51">
        <f>IF(P557="Yes",'MD Rates'!$B$1,R557)</f>
        <v>44287</v>
      </c>
      <c r="P557" s="5" t="str">
        <f t="shared" si="85"/>
        <v>Yes</v>
      </c>
      <c r="R557" s="6">
        <v>43922</v>
      </c>
      <c r="T557" s="100" t="s">
        <v>325</v>
      </c>
    </row>
    <row r="558" spans="1:20" x14ac:dyDescent="0.25">
      <c r="A558" s="110" t="s">
        <v>970</v>
      </c>
      <c r="B558" s="113" t="s">
        <v>1120</v>
      </c>
      <c r="C558" s="114" t="s">
        <v>967</v>
      </c>
      <c r="D558" s="110" t="s">
        <v>115</v>
      </c>
      <c r="E558" s="110"/>
      <c r="F558" s="24" t="s">
        <v>288</v>
      </c>
      <c r="G558" s="10"/>
      <c r="H558" s="10"/>
      <c r="I558" s="59">
        <v>228.51000000000002</v>
      </c>
      <c r="J558" s="10"/>
      <c r="K558" s="10"/>
      <c r="L558" s="280">
        <f t="shared" si="86"/>
        <v>235.36</v>
      </c>
      <c r="M558" s="10"/>
      <c r="N558" s="10"/>
      <c r="O558" s="51">
        <f>IF(P558="Yes",'MD Rates'!$B$1,R558)</f>
        <v>44287</v>
      </c>
      <c r="P558" s="5" t="str">
        <f t="shared" si="85"/>
        <v>Yes</v>
      </c>
      <c r="R558" s="6">
        <v>43922</v>
      </c>
      <c r="T558" s="100" t="s">
        <v>325</v>
      </c>
    </row>
    <row r="559" spans="1:20" x14ac:dyDescent="0.25">
      <c r="A559" s="110" t="s">
        <v>970</v>
      </c>
      <c r="B559" s="113" t="s">
        <v>1120</v>
      </c>
      <c r="C559" s="114" t="s">
        <v>967</v>
      </c>
      <c r="D559" s="110" t="s">
        <v>115</v>
      </c>
      <c r="E559" s="110"/>
      <c r="F559" s="24" t="s">
        <v>289</v>
      </c>
      <c r="G559" s="10"/>
      <c r="H559" s="10"/>
      <c r="I559" s="59">
        <v>139.4</v>
      </c>
      <c r="J559" s="10"/>
      <c r="K559" s="10"/>
      <c r="L559" s="280">
        <f t="shared" si="86"/>
        <v>143.58000000000001</v>
      </c>
      <c r="M559" s="10"/>
      <c r="N559" s="10"/>
      <c r="O559" s="51">
        <f>IF(P559="Yes",'MD Rates'!$B$1,R559)</f>
        <v>44287</v>
      </c>
      <c r="P559" s="5" t="str">
        <f t="shared" si="85"/>
        <v>Yes</v>
      </c>
      <c r="R559" s="6">
        <v>43922</v>
      </c>
      <c r="T559" s="100" t="s">
        <v>325</v>
      </c>
    </row>
    <row r="560" spans="1:20" x14ac:dyDescent="0.25">
      <c r="A560" s="110" t="s">
        <v>970</v>
      </c>
      <c r="B560" s="113" t="s">
        <v>1120</v>
      </c>
      <c r="C560" s="114" t="s">
        <v>967</v>
      </c>
      <c r="D560" s="110" t="s">
        <v>115</v>
      </c>
      <c r="E560" s="110"/>
      <c r="F560" s="24" t="s">
        <v>290</v>
      </c>
      <c r="G560" s="10"/>
      <c r="H560" s="10"/>
      <c r="I560" s="59">
        <v>137.11000000000001</v>
      </c>
      <c r="J560" s="10"/>
      <c r="K560" s="10"/>
      <c r="L560" s="280">
        <f t="shared" si="86"/>
        <v>141.22</v>
      </c>
      <c r="M560" s="10"/>
      <c r="N560" s="10"/>
      <c r="O560" s="51">
        <f>IF(P560="Yes",'MD Rates'!$B$1,R560)</f>
        <v>44287</v>
      </c>
      <c r="P560" s="5" t="str">
        <f t="shared" si="85"/>
        <v>Yes</v>
      </c>
      <c r="R560" s="6">
        <v>43922</v>
      </c>
      <c r="T560" s="100" t="s">
        <v>325</v>
      </c>
    </row>
    <row r="561" spans="1:20" x14ac:dyDescent="0.25">
      <c r="A561" s="110" t="s">
        <v>970</v>
      </c>
      <c r="B561" s="113" t="s">
        <v>1120</v>
      </c>
      <c r="C561" s="114" t="s">
        <v>967</v>
      </c>
      <c r="D561" s="110" t="s">
        <v>115</v>
      </c>
      <c r="E561" s="110"/>
      <c r="F561" s="24" t="s">
        <v>291</v>
      </c>
      <c r="G561" s="10"/>
      <c r="H561" s="10"/>
      <c r="I561" s="59">
        <v>182.82</v>
      </c>
      <c r="J561" s="10"/>
      <c r="K561" s="10"/>
      <c r="L561" s="280">
        <f t="shared" si="86"/>
        <v>188.3</v>
      </c>
      <c r="M561" s="10"/>
      <c r="N561" s="10"/>
      <c r="O561" s="51">
        <f>IF(P561="Yes",'MD Rates'!$B$1,R561)</f>
        <v>44287</v>
      </c>
      <c r="P561" s="5" t="str">
        <f t="shared" si="85"/>
        <v>Yes</v>
      </c>
      <c r="R561" s="6">
        <v>43922</v>
      </c>
      <c r="T561" s="100" t="s">
        <v>325</v>
      </c>
    </row>
    <row r="562" spans="1:20" x14ac:dyDescent="0.25">
      <c r="A562" s="110" t="s">
        <v>970</v>
      </c>
      <c r="B562" s="113" t="s">
        <v>1120</v>
      </c>
      <c r="C562" s="114" t="s">
        <v>967</v>
      </c>
      <c r="D562" s="110" t="s">
        <v>115</v>
      </c>
      <c r="E562" s="110"/>
      <c r="F562" s="24" t="s">
        <v>292</v>
      </c>
      <c r="G562" s="10"/>
      <c r="H562" s="10"/>
      <c r="I562" s="59">
        <v>182.82</v>
      </c>
      <c r="J562" s="10"/>
      <c r="K562" s="10"/>
      <c r="L562" s="280">
        <f t="shared" si="86"/>
        <v>188.3</v>
      </c>
      <c r="M562" s="10"/>
      <c r="N562" s="10"/>
      <c r="O562" s="51">
        <f>IF(P562="Yes",'MD Rates'!$B$1,R562)</f>
        <v>44287</v>
      </c>
      <c r="P562" s="5" t="str">
        <f t="shared" si="85"/>
        <v>Yes</v>
      </c>
      <c r="R562" s="6">
        <v>43922</v>
      </c>
      <c r="T562" s="100" t="s">
        <v>325</v>
      </c>
    </row>
    <row r="563" spans="1:20" x14ac:dyDescent="0.25">
      <c r="A563" s="110" t="s">
        <v>970</v>
      </c>
      <c r="B563" s="113" t="s">
        <v>1120</v>
      </c>
      <c r="C563" s="114" t="s">
        <v>967</v>
      </c>
      <c r="D563" s="110" t="s">
        <v>115</v>
      </c>
      <c r="E563" s="110"/>
      <c r="F563" s="24" t="s">
        <v>293</v>
      </c>
      <c r="G563" s="10"/>
      <c r="H563" s="10"/>
      <c r="I563" s="59">
        <v>274.24</v>
      </c>
      <c r="J563" s="10"/>
      <c r="K563" s="10"/>
      <c r="L563" s="280">
        <f t="shared" si="86"/>
        <v>282.47000000000003</v>
      </c>
      <c r="M563" s="10"/>
      <c r="N563" s="10"/>
      <c r="O563" s="51">
        <f>IF(P563="Yes",'MD Rates'!$B$1,R563)</f>
        <v>44287</v>
      </c>
      <c r="P563" s="5" t="str">
        <f t="shared" si="85"/>
        <v>Yes</v>
      </c>
      <c r="R563" s="6">
        <v>43922</v>
      </c>
      <c r="T563" s="100" t="s">
        <v>325</v>
      </c>
    </row>
    <row r="564" spans="1:20" x14ac:dyDescent="0.25">
      <c r="A564" s="110" t="s">
        <v>970</v>
      </c>
      <c r="B564" s="113" t="s">
        <v>1120</v>
      </c>
      <c r="C564" s="114" t="s">
        <v>967</v>
      </c>
      <c r="D564" s="110" t="s">
        <v>115</v>
      </c>
      <c r="E564" s="110"/>
      <c r="F564" s="24" t="s">
        <v>294</v>
      </c>
      <c r="G564" s="10"/>
      <c r="H564" s="10"/>
      <c r="I564" s="59">
        <v>91.41</v>
      </c>
      <c r="J564" s="10"/>
      <c r="K564" s="10"/>
      <c r="L564" s="280">
        <f t="shared" si="86"/>
        <v>94.15</v>
      </c>
      <c r="M564" s="10"/>
      <c r="N564" s="10"/>
      <c r="O564" s="51">
        <f>IF(P564="Yes",'MD Rates'!$B$1,R564)</f>
        <v>44287</v>
      </c>
      <c r="P564" s="5" t="str">
        <f t="shared" si="85"/>
        <v>Yes</v>
      </c>
      <c r="R564" s="6">
        <v>43922</v>
      </c>
      <c r="T564" s="100" t="s">
        <v>325</v>
      </c>
    </row>
    <row r="565" spans="1:20" x14ac:dyDescent="0.25">
      <c r="A565" s="110" t="s">
        <v>970</v>
      </c>
      <c r="B565" s="113" t="s">
        <v>1120</v>
      </c>
      <c r="C565" s="114" t="s">
        <v>967</v>
      </c>
      <c r="D565" s="110" t="s">
        <v>115</v>
      </c>
      <c r="E565" s="110"/>
      <c r="F565" s="24" t="s">
        <v>295</v>
      </c>
      <c r="G565" s="10"/>
      <c r="H565" s="10"/>
      <c r="I565" s="59">
        <v>114.28999999999999</v>
      </c>
      <c r="J565" s="10"/>
      <c r="K565" s="10"/>
      <c r="L565" s="280">
        <f t="shared" si="86"/>
        <v>117.72</v>
      </c>
      <c r="M565" s="10"/>
      <c r="N565" s="10"/>
      <c r="O565" s="51">
        <f>IF(P565="Yes",'MD Rates'!$B$1,R565)</f>
        <v>44287</v>
      </c>
      <c r="P565" s="5" t="str">
        <f t="shared" si="85"/>
        <v>Yes</v>
      </c>
      <c r="R565" s="6">
        <v>43922</v>
      </c>
      <c r="T565" s="100" t="s">
        <v>325</v>
      </c>
    </row>
    <row r="566" spans="1:20" x14ac:dyDescent="0.25">
      <c r="A566" s="110" t="s">
        <v>970</v>
      </c>
      <c r="B566" s="113" t="s">
        <v>1120</v>
      </c>
      <c r="C566" s="114" t="s">
        <v>967</v>
      </c>
      <c r="D566" s="110" t="s">
        <v>115</v>
      </c>
      <c r="E566" s="110"/>
      <c r="F566" s="24" t="s">
        <v>296</v>
      </c>
      <c r="G566" s="10"/>
      <c r="H566" s="10"/>
      <c r="I566" s="59">
        <v>137.16999999999999</v>
      </c>
      <c r="J566" s="10"/>
      <c r="K566" s="10"/>
      <c r="L566" s="280">
        <f t="shared" si="86"/>
        <v>141.29000000000002</v>
      </c>
      <c r="M566" s="10"/>
      <c r="N566" s="10"/>
      <c r="O566" s="51">
        <f>IF(P566="Yes",'MD Rates'!$B$1,R566)</f>
        <v>44287</v>
      </c>
      <c r="P566" s="5" t="str">
        <f t="shared" si="85"/>
        <v>Yes</v>
      </c>
      <c r="R566" s="6">
        <v>43922</v>
      </c>
      <c r="T566" s="100" t="s">
        <v>325</v>
      </c>
    </row>
    <row r="567" spans="1:20" x14ac:dyDescent="0.25">
      <c r="A567" s="110" t="s">
        <v>970</v>
      </c>
      <c r="B567" s="113" t="s">
        <v>1120</v>
      </c>
      <c r="C567" s="114" t="s">
        <v>967</v>
      </c>
      <c r="D567" s="110" t="s">
        <v>115</v>
      </c>
      <c r="E567" s="110"/>
      <c r="F567" s="24" t="s">
        <v>297</v>
      </c>
      <c r="G567" s="10"/>
      <c r="H567" s="10"/>
      <c r="I567" s="59">
        <v>160.05000000000001</v>
      </c>
      <c r="J567" s="10"/>
      <c r="K567" s="10"/>
      <c r="L567" s="280">
        <f t="shared" si="86"/>
        <v>164.86</v>
      </c>
      <c r="M567" s="10"/>
      <c r="N567" s="10"/>
      <c r="O567" s="51">
        <f>IF(P567="Yes",'MD Rates'!$B$1,R567)</f>
        <v>44287</v>
      </c>
      <c r="P567" s="5" t="str">
        <f t="shared" si="85"/>
        <v>Yes</v>
      </c>
      <c r="R567" s="6">
        <v>43922</v>
      </c>
      <c r="T567" s="100" t="s">
        <v>325</v>
      </c>
    </row>
    <row r="568" spans="1:20" x14ac:dyDescent="0.25">
      <c r="A568" s="110" t="s">
        <v>970</v>
      </c>
      <c r="B568" s="113" t="s">
        <v>1120</v>
      </c>
      <c r="C568" s="114" t="s">
        <v>967</v>
      </c>
      <c r="D568" s="110" t="s">
        <v>115</v>
      </c>
      <c r="E568" s="110"/>
      <c r="F568" s="24" t="s">
        <v>298</v>
      </c>
      <c r="G568" s="10"/>
      <c r="H568" s="10"/>
      <c r="I568" s="59">
        <v>119.1</v>
      </c>
      <c r="J568" s="10"/>
      <c r="K568" s="10"/>
      <c r="L568" s="280">
        <f t="shared" si="86"/>
        <v>122.67</v>
      </c>
      <c r="M568" s="10"/>
      <c r="N568" s="10"/>
      <c r="O568" s="51">
        <f>IF(P568="Yes",'MD Rates'!$B$1,R568)</f>
        <v>44287</v>
      </c>
      <c r="P568" s="5" t="str">
        <f t="shared" ref="P568:P650" si="87">IF(I568&lt;&gt;L568,"Yes","No")</f>
        <v>Yes</v>
      </c>
      <c r="R568" s="6">
        <v>43922</v>
      </c>
      <c r="T568" s="100" t="s">
        <v>325</v>
      </c>
    </row>
    <row r="569" spans="1:20" x14ac:dyDescent="0.25">
      <c r="A569" s="110" t="s">
        <v>970</v>
      </c>
      <c r="B569" s="113" t="s">
        <v>1120</v>
      </c>
      <c r="C569" s="114" t="s">
        <v>967</v>
      </c>
      <c r="D569" s="110" t="s">
        <v>115</v>
      </c>
      <c r="E569" s="110"/>
      <c r="F569" s="24" t="s">
        <v>299</v>
      </c>
      <c r="G569" s="10"/>
      <c r="H569" s="10"/>
      <c r="I569" s="59">
        <v>137.11000000000001</v>
      </c>
      <c r="J569" s="10"/>
      <c r="K569" s="10"/>
      <c r="L569" s="280">
        <f t="shared" si="86"/>
        <v>141.22</v>
      </c>
      <c r="M569" s="10"/>
      <c r="N569" s="10"/>
      <c r="O569" s="51">
        <f>IF(P569="Yes",'MD Rates'!$B$1,R569)</f>
        <v>44287</v>
      </c>
      <c r="P569" s="5" t="str">
        <f t="shared" si="87"/>
        <v>Yes</v>
      </c>
      <c r="R569" s="6">
        <v>43922</v>
      </c>
      <c r="T569" s="100" t="s">
        <v>325</v>
      </c>
    </row>
    <row r="570" spans="1:20" x14ac:dyDescent="0.25">
      <c r="A570" s="110" t="s">
        <v>970</v>
      </c>
      <c r="B570" s="113" t="s">
        <v>1120</v>
      </c>
      <c r="C570" s="114" t="s">
        <v>967</v>
      </c>
      <c r="D570" s="110" t="s">
        <v>115</v>
      </c>
      <c r="E570" s="110"/>
      <c r="F570" s="24" t="s">
        <v>300</v>
      </c>
      <c r="G570" s="10"/>
      <c r="H570" s="10"/>
      <c r="I570" s="59">
        <v>182.81</v>
      </c>
      <c r="J570" s="10"/>
      <c r="K570" s="10"/>
      <c r="L570" s="280">
        <f t="shared" si="86"/>
        <v>188.29000000000002</v>
      </c>
      <c r="M570" s="10"/>
      <c r="N570" s="10"/>
      <c r="O570" s="51">
        <f>IF(P570="Yes",'MD Rates'!$B$1,R570)</f>
        <v>44287</v>
      </c>
      <c r="P570" s="5" t="str">
        <f t="shared" si="87"/>
        <v>Yes</v>
      </c>
      <c r="R570" s="6">
        <v>43922</v>
      </c>
      <c r="T570" s="100" t="s">
        <v>325</v>
      </c>
    </row>
    <row r="571" spans="1:20" x14ac:dyDescent="0.25">
      <c r="A571" s="110" t="s">
        <v>970</v>
      </c>
      <c r="B571" s="113" t="s">
        <v>1120</v>
      </c>
      <c r="C571" s="114" t="s">
        <v>967</v>
      </c>
      <c r="D571" s="110" t="s">
        <v>115</v>
      </c>
      <c r="E571" s="110"/>
      <c r="F571" s="24" t="s">
        <v>301</v>
      </c>
      <c r="G571" s="10"/>
      <c r="H571" s="10"/>
      <c r="I571" s="59">
        <v>159.99</v>
      </c>
      <c r="J571" s="10"/>
      <c r="K571" s="10"/>
      <c r="L571" s="280">
        <f t="shared" si="86"/>
        <v>164.79</v>
      </c>
      <c r="M571" s="10"/>
      <c r="N571" s="10"/>
      <c r="O571" s="51">
        <f>IF(P571="Yes",'MD Rates'!$B$1,R571)</f>
        <v>44287</v>
      </c>
      <c r="P571" s="5" t="str">
        <f t="shared" si="87"/>
        <v>Yes</v>
      </c>
      <c r="R571" s="6">
        <v>43922</v>
      </c>
      <c r="T571" s="100" t="s">
        <v>325</v>
      </c>
    </row>
    <row r="572" spans="1:20" x14ac:dyDescent="0.25">
      <c r="A572" s="110" t="s">
        <v>970</v>
      </c>
      <c r="B572" s="113" t="s">
        <v>1120</v>
      </c>
      <c r="C572" s="114" t="s">
        <v>967</v>
      </c>
      <c r="D572" s="110" t="s">
        <v>115</v>
      </c>
      <c r="E572" s="110"/>
      <c r="F572" s="24" t="s">
        <v>302</v>
      </c>
      <c r="G572" s="10"/>
      <c r="H572" s="10"/>
      <c r="I572" s="59">
        <v>182.87</v>
      </c>
      <c r="J572" s="10"/>
      <c r="K572" s="10"/>
      <c r="L572" s="280">
        <f t="shared" si="86"/>
        <v>188.36</v>
      </c>
      <c r="M572" s="10"/>
      <c r="N572" s="10"/>
      <c r="O572" s="51">
        <f>IF(P572="Yes",'MD Rates'!$B$1,R572)</f>
        <v>44287</v>
      </c>
      <c r="P572" s="5" t="str">
        <f t="shared" si="87"/>
        <v>Yes</v>
      </c>
      <c r="R572" s="6">
        <v>43922</v>
      </c>
      <c r="T572" s="100" t="s">
        <v>325</v>
      </c>
    </row>
    <row r="573" spans="1:20" x14ac:dyDescent="0.25">
      <c r="A573" s="110" t="s">
        <v>970</v>
      </c>
      <c r="B573" s="113" t="s">
        <v>1120</v>
      </c>
      <c r="C573" s="114" t="s">
        <v>967</v>
      </c>
      <c r="D573" s="110" t="s">
        <v>115</v>
      </c>
      <c r="E573" s="110"/>
      <c r="F573" s="24" t="s">
        <v>303</v>
      </c>
      <c r="G573" s="10"/>
      <c r="H573" s="10"/>
      <c r="I573" s="59">
        <v>205.75</v>
      </c>
      <c r="J573" s="10"/>
      <c r="K573" s="10"/>
      <c r="L573" s="280">
        <f t="shared" si="86"/>
        <v>211.93</v>
      </c>
      <c r="M573" s="10"/>
      <c r="N573" s="10"/>
      <c r="O573" s="51">
        <f>IF(P573="Yes",'MD Rates'!$B$1,R573)</f>
        <v>44287</v>
      </c>
      <c r="P573" s="5" t="str">
        <f t="shared" si="87"/>
        <v>Yes</v>
      </c>
      <c r="R573" s="6">
        <v>43922</v>
      </c>
      <c r="T573" s="100" t="s">
        <v>325</v>
      </c>
    </row>
    <row r="574" spans="1:20" x14ac:dyDescent="0.25">
      <c r="A574" s="110" t="s">
        <v>970</v>
      </c>
      <c r="B574" s="113" t="s">
        <v>1120</v>
      </c>
      <c r="C574" s="114" t="s">
        <v>967</v>
      </c>
      <c r="D574" s="110" t="s">
        <v>115</v>
      </c>
      <c r="E574" s="110"/>
      <c r="F574" s="24" t="s">
        <v>304</v>
      </c>
      <c r="G574" s="10"/>
      <c r="H574" s="10"/>
      <c r="I574" s="59">
        <v>182.82</v>
      </c>
      <c r="J574" s="10"/>
      <c r="K574" s="10"/>
      <c r="L574" s="280">
        <f t="shared" si="86"/>
        <v>188.3</v>
      </c>
      <c r="M574" s="10"/>
      <c r="N574" s="10"/>
      <c r="O574" s="51">
        <f>IF(P574="Yes",'MD Rates'!$B$1,R574)</f>
        <v>44287</v>
      </c>
      <c r="P574" s="5" t="str">
        <f t="shared" si="87"/>
        <v>Yes</v>
      </c>
      <c r="R574" s="6">
        <v>43922</v>
      </c>
      <c r="T574" s="100" t="s">
        <v>325</v>
      </c>
    </row>
    <row r="575" spans="1:20" x14ac:dyDescent="0.25">
      <c r="A575" s="110" t="s">
        <v>970</v>
      </c>
      <c r="B575" s="113" t="s">
        <v>1120</v>
      </c>
      <c r="C575" s="114" t="s">
        <v>967</v>
      </c>
      <c r="D575" s="110" t="s">
        <v>115</v>
      </c>
      <c r="E575" s="110"/>
      <c r="F575" s="24" t="s">
        <v>305</v>
      </c>
      <c r="G575" s="10"/>
      <c r="H575" s="10"/>
      <c r="I575" s="59">
        <v>205.7</v>
      </c>
      <c r="J575" s="10"/>
      <c r="K575" s="10"/>
      <c r="L575" s="280">
        <f t="shared" si="86"/>
        <v>211.87</v>
      </c>
      <c r="M575" s="10"/>
      <c r="N575" s="10"/>
      <c r="O575" s="51">
        <f>IF(P575="Yes",'MD Rates'!$B$1,R575)</f>
        <v>44287</v>
      </c>
      <c r="P575" s="5" t="str">
        <f t="shared" si="87"/>
        <v>Yes</v>
      </c>
      <c r="R575" s="6">
        <v>43922</v>
      </c>
      <c r="T575" s="100" t="s">
        <v>325</v>
      </c>
    </row>
    <row r="576" spans="1:20" x14ac:dyDescent="0.25">
      <c r="A576" s="110" t="s">
        <v>970</v>
      </c>
      <c r="B576" s="113" t="s">
        <v>1120</v>
      </c>
      <c r="C576" s="114" t="s">
        <v>967</v>
      </c>
      <c r="D576" s="110" t="s">
        <v>115</v>
      </c>
      <c r="E576" s="110"/>
      <c r="F576" s="24" t="s">
        <v>306</v>
      </c>
      <c r="G576" s="10"/>
      <c r="H576" s="10"/>
      <c r="I576" s="59">
        <v>228.57999999999998</v>
      </c>
      <c r="J576" s="10"/>
      <c r="K576" s="10"/>
      <c r="L576" s="280">
        <f t="shared" si="86"/>
        <v>235.44</v>
      </c>
      <c r="M576" s="10"/>
      <c r="N576" s="10"/>
      <c r="O576" s="51">
        <f>IF(P576="Yes",'MD Rates'!$B$1,R576)</f>
        <v>44287</v>
      </c>
      <c r="P576" s="5" t="str">
        <f t="shared" si="87"/>
        <v>Yes</v>
      </c>
      <c r="R576" s="6">
        <v>43922</v>
      </c>
      <c r="T576" s="100" t="s">
        <v>325</v>
      </c>
    </row>
    <row r="577" spans="1:20" x14ac:dyDescent="0.25">
      <c r="A577" s="110" t="s">
        <v>970</v>
      </c>
      <c r="B577" s="113" t="s">
        <v>1120</v>
      </c>
      <c r="C577" s="114" t="s">
        <v>967</v>
      </c>
      <c r="D577" s="110" t="s">
        <v>115</v>
      </c>
      <c r="E577" s="110"/>
      <c r="F577" s="24" t="s">
        <v>307</v>
      </c>
      <c r="G577" s="10"/>
      <c r="H577" s="10"/>
      <c r="I577" s="59">
        <v>251.45999999999998</v>
      </c>
      <c r="J577" s="10"/>
      <c r="K577" s="10"/>
      <c r="L577" s="280">
        <f t="shared" si="86"/>
        <v>259.01</v>
      </c>
      <c r="M577" s="10"/>
      <c r="N577" s="10"/>
      <c r="O577" s="51">
        <f>IF(P577="Yes",'MD Rates'!$B$1,R577)</f>
        <v>44287</v>
      </c>
      <c r="P577" s="5" t="str">
        <f t="shared" si="87"/>
        <v>Yes</v>
      </c>
      <c r="R577" s="6">
        <v>43922</v>
      </c>
      <c r="T577" s="100" t="s">
        <v>325</v>
      </c>
    </row>
    <row r="578" spans="1:20" x14ac:dyDescent="0.25">
      <c r="A578" s="110" t="s">
        <v>970</v>
      </c>
      <c r="B578" s="113" t="s">
        <v>1120</v>
      </c>
      <c r="C578" s="114" t="s">
        <v>967</v>
      </c>
      <c r="D578" s="110" t="s">
        <v>115</v>
      </c>
      <c r="E578" s="110"/>
      <c r="F578" s="24" t="s">
        <v>308</v>
      </c>
      <c r="G578" s="10"/>
      <c r="H578" s="10"/>
      <c r="I578" s="59">
        <v>45.7</v>
      </c>
      <c r="J578" s="10"/>
      <c r="K578" s="10"/>
      <c r="L578" s="280">
        <f t="shared" si="86"/>
        <v>47.07</v>
      </c>
      <c r="M578" s="10"/>
      <c r="N578" s="10"/>
      <c r="O578" s="51">
        <f>IF(P578="Yes",'MD Rates'!$B$1,R578)</f>
        <v>44287</v>
      </c>
      <c r="P578" s="5" t="str">
        <f t="shared" si="87"/>
        <v>Yes</v>
      </c>
      <c r="R578" s="6">
        <v>43922</v>
      </c>
      <c r="T578" s="100" t="s">
        <v>325</v>
      </c>
    </row>
    <row r="579" spans="1:20" x14ac:dyDescent="0.25">
      <c r="A579" s="110" t="s">
        <v>970</v>
      </c>
      <c r="B579" s="113" t="s">
        <v>1120</v>
      </c>
      <c r="C579" s="114" t="s">
        <v>967</v>
      </c>
      <c r="D579" s="110" t="s">
        <v>1388</v>
      </c>
      <c r="E579" s="110"/>
      <c r="F579" s="24" t="s">
        <v>285</v>
      </c>
      <c r="G579" s="10"/>
      <c r="H579" s="10"/>
      <c r="I579" s="59">
        <v>91.41</v>
      </c>
      <c r="J579" s="10"/>
      <c r="K579" s="10"/>
      <c r="L579" s="280">
        <f t="shared" si="86"/>
        <v>94.15</v>
      </c>
      <c r="N579" s="59"/>
      <c r="O579" s="51">
        <f>IF(P579="Yes",'MD Rates'!$B$1,R579)</f>
        <v>44287</v>
      </c>
      <c r="P579" s="1027" t="str">
        <f t="shared" si="87"/>
        <v>Yes</v>
      </c>
      <c r="R579" s="6">
        <v>44287</v>
      </c>
      <c r="T579" s="100"/>
    </row>
    <row r="580" spans="1:20" x14ac:dyDescent="0.25">
      <c r="A580" s="110" t="s">
        <v>970</v>
      </c>
      <c r="B580" s="113" t="s">
        <v>1120</v>
      </c>
      <c r="C580" s="114" t="s">
        <v>967</v>
      </c>
      <c r="D580" s="110" t="s">
        <v>1388</v>
      </c>
      <c r="E580" s="110"/>
      <c r="F580" s="24" t="s">
        <v>286</v>
      </c>
      <c r="G580" s="10"/>
      <c r="H580" s="10"/>
      <c r="I580" s="59">
        <v>137.11000000000001</v>
      </c>
      <c r="J580" s="10"/>
      <c r="K580" s="10"/>
      <c r="L580" s="280">
        <f t="shared" si="86"/>
        <v>141.22</v>
      </c>
      <c r="N580" s="59"/>
      <c r="O580" s="51">
        <f>IF(P580="Yes",'MD Rates'!$B$1,R580)</f>
        <v>44287</v>
      </c>
      <c r="P580" s="1027" t="str">
        <f t="shared" si="87"/>
        <v>Yes</v>
      </c>
      <c r="R580" s="6">
        <v>44287</v>
      </c>
      <c r="T580" s="100"/>
    </row>
    <row r="581" spans="1:20" x14ac:dyDescent="0.25">
      <c r="A581" s="110" t="s">
        <v>970</v>
      </c>
      <c r="B581" s="113" t="s">
        <v>1120</v>
      </c>
      <c r="C581" s="114" t="s">
        <v>967</v>
      </c>
      <c r="D581" s="110" t="s">
        <v>1388</v>
      </c>
      <c r="E581" s="110"/>
      <c r="F581" s="24" t="s">
        <v>287</v>
      </c>
      <c r="G581" s="10"/>
      <c r="H581" s="10"/>
      <c r="I581" s="59">
        <v>182.81</v>
      </c>
      <c r="J581" s="10"/>
      <c r="K581" s="10"/>
      <c r="L581" s="280">
        <f t="shared" si="86"/>
        <v>188.29000000000002</v>
      </c>
      <c r="N581" s="59"/>
      <c r="O581" s="51">
        <f>IF(P581="Yes",'MD Rates'!$B$1,R581)</f>
        <v>44287</v>
      </c>
      <c r="P581" s="1027" t="str">
        <f t="shared" si="87"/>
        <v>Yes</v>
      </c>
      <c r="R581" s="6">
        <v>44287</v>
      </c>
      <c r="T581" s="100"/>
    </row>
    <row r="582" spans="1:20" x14ac:dyDescent="0.25">
      <c r="A582" s="110" t="s">
        <v>970</v>
      </c>
      <c r="B582" s="113" t="s">
        <v>1120</v>
      </c>
      <c r="C582" s="114" t="s">
        <v>967</v>
      </c>
      <c r="D582" s="110" t="s">
        <v>1388</v>
      </c>
      <c r="E582" s="110"/>
      <c r="F582" s="24" t="s">
        <v>288</v>
      </c>
      <c r="G582" s="10"/>
      <c r="H582" s="10"/>
      <c r="I582" s="59">
        <v>228.51000000000002</v>
      </c>
      <c r="J582" s="10"/>
      <c r="K582" s="10"/>
      <c r="L582" s="280">
        <f t="shared" si="86"/>
        <v>235.36</v>
      </c>
      <c r="N582" s="59"/>
      <c r="O582" s="51">
        <f>IF(P582="Yes",'MD Rates'!$B$1,R582)</f>
        <v>44287</v>
      </c>
      <c r="P582" s="1027" t="str">
        <f t="shared" si="87"/>
        <v>Yes</v>
      </c>
      <c r="R582" s="6">
        <v>44287</v>
      </c>
      <c r="T582" s="100"/>
    </row>
    <row r="583" spans="1:20" x14ac:dyDescent="0.25">
      <c r="A583" s="110" t="s">
        <v>970</v>
      </c>
      <c r="B583" s="113" t="s">
        <v>1120</v>
      </c>
      <c r="C583" s="114" t="s">
        <v>967</v>
      </c>
      <c r="D583" s="110" t="s">
        <v>1388</v>
      </c>
      <c r="E583" s="110"/>
      <c r="F583" s="24" t="s">
        <v>289</v>
      </c>
      <c r="G583" s="10"/>
      <c r="H583" s="10"/>
      <c r="I583" s="59">
        <v>139.4</v>
      </c>
      <c r="J583" s="10"/>
      <c r="K583" s="10"/>
      <c r="L583" s="280">
        <f t="shared" si="86"/>
        <v>143.58000000000001</v>
      </c>
      <c r="N583" s="59"/>
      <c r="O583" s="51">
        <f>IF(P583="Yes",'MD Rates'!$B$1,R583)</f>
        <v>44287</v>
      </c>
      <c r="P583" s="1027" t="str">
        <f t="shared" si="87"/>
        <v>Yes</v>
      </c>
      <c r="R583" s="6">
        <v>44287</v>
      </c>
      <c r="T583" s="100"/>
    </row>
    <row r="584" spans="1:20" x14ac:dyDescent="0.25">
      <c r="A584" s="110" t="s">
        <v>970</v>
      </c>
      <c r="B584" s="113" t="s">
        <v>1120</v>
      </c>
      <c r="C584" s="114" t="s">
        <v>967</v>
      </c>
      <c r="D584" s="110" t="s">
        <v>1388</v>
      </c>
      <c r="E584" s="110"/>
      <c r="F584" s="24" t="s">
        <v>290</v>
      </c>
      <c r="G584" s="10"/>
      <c r="H584" s="10"/>
      <c r="I584" s="59">
        <v>137.11000000000001</v>
      </c>
      <c r="J584" s="10"/>
      <c r="K584" s="10"/>
      <c r="L584" s="280">
        <f t="shared" si="86"/>
        <v>141.22</v>
      </c>
      <c r="N584" s="59"/>
      <c r="O584" s="51">
        <f>IF(P584="Yes",'MD Rates'!$B$1,R584)</f>
        <v>44287</v>
      </c>
      <c r="P584" s="1027" t="str">
        <f t="shared" si="87"/>
        <v>Yes</v>
      </c>
      <c r="R584" s="6">
        <v>44287</v>
      </c>
      <c r="T584" s="100"/>
    </row>
    <row r="585" spans="1:20" x14ac:dyDescent="0.25">
      <c r="A585" s="110" t="s">
        <v>970</v>
      </c>
      <c r="B585" s="113" t="s">
        <v>1120</v>
      </c>
      <c r="C585" s="114" t="s">
        <v>967</v>
      </c>
      <c r="D585" s="110" t="s">
        <v>1388</v>
      </c>
      <c r="E585" s="110"/>
      <c r="F585" s="24" t="s">
        <v>291</v>
      </c>
      <c r="G585" s="10"/>
      <c r="H585" s="10"/>
      <c r="I585" s="59">
        <v>182.82</v>
      </c>
      <c r="J585" s="10"/>
      <c r="K585" s="10"/>
      <c r="L585" s="280">
        <f t="shared" si="86"/>
        <v>188.3</v>
      </c>
      <c r="N585" s="59"/>
      <c r="O585" s="51">
        <f>IF(P585="Yes",'MD Rates'!$B$1,R585)</f>
        <v>44287</v>
      </c>
      <c r="P585" s="1027" t="str">
        <f t="shared" si="87"/>
        <v>Yes</v>
      </c>
      <c r="R585" s="6">
        <v>44287</v>
      </c>
      <c r="T585" s="100"/>
    </row>
    <row r="586" spans="1:20" x14ac:dyDescent="0.25">
      <c r="A586" s="110" t="s">
        <v>970</v>
      </c>
      <c r="B586" s="113" t="s">
        <v>1120</v>
      </c>
      <c r="C586" s="114" t="s">
        <v>967</v>
      </c>
      <c r="D586" s="110" t="s">
        <v>1388</v>
      </c>
      <c r="E586" s="110"/>
      <c r="F586" s="24" t="s">
        <v>292</v>
      </c>
      <c r="G586" s="10"/>
      <c r="H586" s="10"/>
      <c r="I586" s="59">
        <v>182.82</v>
      </c>
      <c r="J586" s="10"/>
      <c r="K586" s="10"/>
      <c r="L586" s="280">
        <f t="shared" si="86"/>
        <v>188.3</v>
      </c>
      <c r="N586" s="59"/>
      <c r="O586" s="51">
        <f>IF(P586="Yes",'MD Rates'!$B$1,R586)</f>
        <v>44287</v>
      </c>
      <c r="P586" s="1027" t="str">
        <f t="shared" si="87"/>
        <v>Yes</v>
      </c>
      <c r="R586" s="6">
        <v>44287</v>
      </c>
      <c r="T586" s="100"/>
    </row>
    <row r="587" spans="1:20" x14ac:dyDescent="0.25">
      <c r="A587" s="110" t="s">
        <v>970</v>
      </c>
      <c r="B587" s="113" t="s">
        <v>1120</v>
      </c>
      <c r="C587" s="114" t="s">
        <v>967</v>
      </c>
      <c r="D587" s="110" t="s">
        <v>1388</v>
      </c>
      <c r="E587" s="110"/>
      <c r="F587" s="24" t="s">
        <v>293</v>
      </c>
      <c r="G587" s="10"/>
      <c r="H587" s="10"/>
      <c r="I587" s="59">
        <v>274.24</v>
      </c>
      <c r="J587" s="10"/>
      <c r="K587" s="10"/>
      <c r="L587" s="280">
        <f t="shared" si="86"/>
        <v>282.47000000000003</v>
      </c>
      <c r="N587" s="59"/>
      <c r="O587" s="51">
        <f>IF(P587="Yes",'MD Rates'!$B$1,R587)</f>
        <v>44287</v>
      </c>
      <c r="P587" s="1027" t="str">
        <f t="shared" si="87"/>
        <v>Yes</v>
      </c>
      <c r="R587" s="6">
        <v>44287</v>
      </c>
      <c r="T587" s="100"/>
    </row>
    <row r="588" spans="1:20" x14ac:dyDescent="0.25">
      <c r="A588" s="110" t="s">
        <v>970</v>
      </c>
      <c r="B588" s="113" t="s">
        <v>1120</v>
      </c>
      <c r="C588" s="114" t="s">
        <v>967</v>
      </c>
      <c r="D588" s="110" t="s">
        <v>1388</v>
      </c>
      <c r="E588" s="110"/>
      <c r="F588" s="24" t="s">
        <v>294</v>
      </c>
      <c r="G588" s="10"/>
      <c r="H588" s="10"/>
      <c r="I588" s="59">
        <v>91.41</v>
      </c>
      <c r="J588" s="10"/>
      <c r="K588" s="10"/>
      <c r="L588" s="280">
        <f t="shared" si="86"/>
        <v>94.15</v>
      </c>
      <c r="N588" s="59"/>
      <c r="O588" s="51">
        <f>IF(P588="Yes",'MD Rates'!$B$1,R588)</f>
        <v>44287</v>
      </c>
      <c r="P588" s="1027" t="str">
        <f t="shared" si="87"/>
        <v>Yes</v>
      </c>
      <c r="R588" s="6">
        <v>44287</v>
      </c>
      <c r="T588" s="100"/>
    </row>
    <row r="589" spans="1:20" x14ac:dyDescent="0.25">
      <c r="A589" s="110" t="s">
        <v>970</v>
      </c>
      <c r="B589" s="113" t="s">
        <v>1120</v>
      </c>
      <c r="C589" s="114" t="s">
        <v>967</v>
      </c>
      <c r="D589" s="110" t="s">
        <v>1388</v>
      </c>
      <c r="E589" s="110"/>
      <c r="F589" s="24" t="s">
        <v>295</v>
      </c>
      <c r="G589" s="10"/>
      <c r="H589" s="10"/>
      <c r="I589" s="59">
        <v>114.28999999999999</v>
      </c>
      <c r="J589" s="10"/>
      <c r="K589" s="10"/>
      <c r="L589" s="280">
        <f t="shared" si="86"/>
        <v>117.72</v>
      </c>
      <c r="N589" s="59"/>
      <c r="O589" s="51">
        <f>IF(P589="Yes",'MD Rates'!$B$1,R589)</f>
        <v>44287</v>
      </c>
      <c r="P589" s="1027" t="str">
        <f t="shared" si="87"/>
        <v>Yes</v>
      </c>
      <c r="R589" s="6">
        <v>44287</v>
      </c>
      <c r="T589" s="100"/>
    </row>
    <row r="590" spans="1:20" x14ac:dyDescent="0.25">
      <c r="A590" s="110" t="s">
        <v>970</v>
      </c>
      <c r="B590" s="113" t="s">
        <v>1120</v>
      </c>
      <c r="C590" s="114" t="s">
        <v>967</v>
      </c>
      <c r="D590" s="110" t="s">
        <v>1388</v>
      </c>
      <c r="E590" s="110"/>
      <c r="F590" s="24" t="s">
        <v>296</v>
      </c>
      <c r="G590" s="10"/>
      <c r="H590" s="10"/>
      <c r="I590" s="59">
        <v>137.16999999999999</v>
      </c>
      <c r="J590" s="10"/>
      <c r="K590" s="10"/>
      <c r="L590" s="280">
        <f t="shared" si="86"/>
        <v>141.29000000000002</v>
      </c>
      <c r="N590" s="59"/>
      <c r="O590" s="51">
        <f>IF(P590="Yes",'MD Rates'!$B$1,R590)</f>
        <v>44287</v>
      </c>
      <c r="P590" s="1027" t="str">
        <f t="shared" si="87"/>
        <v>Yes</v>
      </c>
      <c r="R590" s="6">
        <v>44287</v>
      </c>
      <c r="T590" s="100"/>
    </row>
    <row r="591" spans="1:20" x14ac:dyDescent="0.25">
      <c r="A591" s="110" t="s">
        <v>970</v>
      </c>
      <c r="B591" s="113" t="s">
        <v>1120</v>
      </c>
      <c r="C591" s="114" t="s">
        <v>967</v>
      </c>
      <c r="D591" s="110" t="s">
        <v>1388</v>
      </c>
      <c r="E591" s="110"/>
      <c r="F591" s="24" t="s">
        <v>297</v>
      </c>
      <c r="G591" s="10"/>
      <c r="H591" s="10"/>
      <c r="I591" s="59">
        <v>160.05000000000001</v>
      </c>
      <c r="J591" s="10"/>
      <c r="K591" s="10"/>
      <c r="L591" s="280">
        <f t="shared" si="86"/>
        <v>164.86</v>
      </c>
      <c r="N591" s="59"/>
      <c r="O591" s="51">
        <f>IF(P591="Yes",'MD Rates'!$B$1,R591)</f>
        <v>44287</v>
      </c>
      <c r="P591" s="1027" t="str">
        <f t="shared" si="87"/>
        <v>Yes</v>
      </c>
      <c r="R591" s="6">
        <v>44287</v>
      </c>
      <c r="T591" s="100"/>
    </row>
    <row r="592" spans="1:20" x14ac:dyDescent="0.25">
      <c r="A592" s="110" t="s">
        <v>970</v>
      </c>
      <c r="B592" s="113" t="s">
        <v>1120</v>
      </c>
      <c r="C592" s="114" t="s">
        <v>967</v>
      </c>
      <c r="D592" s="110" t="s">
        <v>1388</v>
      </c>
      <c r="E592" s="110"/>
      <c r="F592" s="24" t="s">
        <v>298</v>
      </c>
      <c r="G592" s="10"/>
      <c r="H592" s="10"/>
      <c r="I592" s="59">
        <v>119.1</v>
      </c>
      <c r="J592" s="10"/>
      <c r="K592" s="10"/>
      <c r="L592" s="280">
        <f t="shared" si="86"/>
        <v>122.67</v>
      </c>
      <c r="N592" s="59"/>
      <c r="O592" s="51">
        <f>IF(P592="Yes",'MD Rates'!$B$1,R592)</f>
        <v>44287</v>
      </c>
      <c r="P592" s="1027" t="str">
        <f t="shared" si="87"/>
        <v>Yes</v>
      </c>
      <c r="R592" s="6">
        <v>44287</v>
      </c>
      <c r="T592" s="100"/>
    </row>
    <row r="593" spans="1:20" x14ac:dyDescent="0.25">
      <c r="A593" s="110" t="s">
        <v>970</v>
      </c>
      <c r="B593" s="113" t="s">
        <v>1120</v>
      </c>
      <c r="C593" s="114" t="s">
        <v>967</v>
      </c>
      <c r="D593" s="110" t="s">
        <v>1388</v>
      </c>
      <c r="E593" s="110"/>
      <c r="F593" s="24" t="s">
        <v>299</v>
      </c>
      <c r="G593" s="10"/>
      <c r="H593" s="10"/>
      <c r="I593" s="59">
        <v>137.11000000000001</v>
      </c>
      <c r="J593" s="10"/>
      <c r="K593" s="10"/>
      <c r="L593" s="280">
        <f t="shared" si="86"/>
        <v>141.22</v>
      </c>
      <c r="N593" s="59"/>
      <c r="O593" s="51">
        <f>IF(P593="Yes",'MD Rates'!$B$1,R593)</f>
        <v>44287</v>
      </c>
      <c r="P593" s="1027" t="str">
        <f t="shared" si="87"/>
        <v>Yes</v>
      </c>
      <c r="R593" s="6">
        <v>44287</v>
      </c>
      <c r="T593" s="100"/>
    </row>
    <row r="594" spans="1:20" x14ac:dyDescent="0.25">
      <c r="A594" s="110" t="s">
        <v>970</v>
      </c>
      <c r="B594" s="113" t="s">
        <v>1120</v>
      </c>
      <c r="C594" s="114" t="s">
        <v>967</v>
      </c>
      <c r="D594" s="110" t="s">
        <v>1388</v>
      </c>
      <c r="E594" s="110"/>
      <c r="F594" s="24" t="s">
        <v>300</v>
      </c>
      <c r="G594" s="10"/>
      <c r="H594" s="10"/>
      <c r="I594" s="59">
        <v>182.81</v>
      </c>
      <c r="J594" s="10"/>
      <c r="K594" s="10"/>
      <c r="L594" s="280">
        <f t="shared" si="86"/>
        <v>188.29000000000002</v>
      </c>
      <c r="N594" s="59"/>
      <c r="O594" s="51">
        <f>IF(P594="Yes",'MD Rates'!$B$1,R594)</f>
        <v>44287</v>
      </c>
      <c r="P594" s="1027" t="str">
        <f t="shared" si="87"/>
        <v>Yes</v>
      </c>
      <c r="R594" s="6">
        <v>44287</v>
      </c>
      <c r="T594" s="100"/>
    </row>
    <row r="595" spans="1:20" x14ac:dyDescent="0.25">
      <c r="A595" s="110" t="s">
        <v>970</v>
      </c>
      <c r="B595" s="113" t="s">
        <v>1120</v>
      </c>
      <c r="C595" s="114" t="s">
        <v>967</v>
      </c>
      <c r="D595" s="110" t="s">
        <v>1388</v>
      </c>
      <c r="E595" s="110"/>
      <c r="F595" s="24" t="s">
        <v>301</v>
      </c>
      <c r="G595" s="10"/>
      <c r="H595" s="10"/>
      <c r="I595" s="59">
        <v>159.99</v>
      </c>
      <c r="J595" s="10"/>
      <c r="K595" s="10"/>
      <c r="L595" s="280">
        <f t="shared" si="86"/>
        <v>164.79</v>
      </c>
      <c r="N595" s="59"/>
      <c r="O595" s="51">
        <f>IF(P595="Yes",'MD Rates'!$B$1,R595)</f>
        <v>44287</v>
      </c>
      <c r="P595" s="1027" t="str">
        <f t="shared" si="87"/>
        <v>Yes</v>
      </c>
      <c r="R595" s="6">
        <v>44287</v>
      </c>
      <c r="T595" s="100"/>
    </row>
    <row r="596" spans="1:20" x14ac:dyDescent="0.25">
      <c r="A596" s="110" t="s">
        <v>970</v>
      </c>
      <c r="B596" s="113" t="s">
        <v>1120</v>
      </c>
      <c r="C596" s="114" t="s">
        <v>967</v>
      </c>
      <c r="D596" s="110" t="s">
        <v>1388</v>
      </c>
      <c r="E596" s="110"/>
      <c r="F596" s="24" t="s">
        <v>302</v>
      </c>
      <c r="G596" s="10"/>
      <c r="H596" s="10"/>
      <c r="I596" s="59">
        <v>182.87</v>
      </c>
      <c r="J596" s="10"/>
      <c r="K596" s="10"/>
      <c r="L596" s="280">
        <f t="shared" si="86"/>
        <v>188.36</v>
      </c>
      <c r="N596" s="59"/>
      <c r="O596" s="51">
        <f>IF(P596="Yes",'MD Rates'!$B$1,R596)</f>
        <v>44287</v>
      </c>
      <c r="P596" s="1027" t="str">
        <f t="shared" si="87"/>
        <v>Yes</v>
      </c>
      <c r="R596" s="6">
        <v>44287</v>
      </c>
      <c r="T596" s="100"/>
    </row>
    <row r="597" spans="1:20" x14ac:dyDescent="0.25">
      <c r="A597" s="110" t="s">
        <v>970</v>
      </c>
      <c r="B597" s="113" t="s">
        <v>1120</v>
      </c>
      <c r="C597" s="114" t="s">
        <v>967</v>
      </c>
      <c r="D597" s="110" t="s">
        <v>1388</v>
      </c>
      <c r="E597" s="110"/>
      <c r="F597" s="24" t="s">
        <v>303</v>
      </c>
      <c r="G597" s="10"/>
      <c r="H597" s="10"/>
      <c r="I597" s="59">
        <v>205.75</v>
      </c>
      <c r="J597" s="10"/>
      <c r="K597" s="10"/>
      <c r="L597" s="280">
        <f t="shared" si="86"/>
        <v>211.93</v>
      </c>
      <c r="N597" s="59"/>
      <c r="O597" s="51">
        <f>IF(P597="Yes",'MD Rates'!$B$1,R597)</f>
        <v>44287</v>
      </c>
      <c r="P597" s="1027" t="str">
        <f t="shared" si="87"/>
        <v>Yes</v>
      </c>
      <c r="R597" s="6">
        <v>44287</v>
      </c>
      <c r="T597" s="100"/>
    </row>
    <row r="598" spans="1:20" x14ac:dyDescent="0.25">
      <c r="A598" s="110" t="s">
        <v>970</v>
      </c>
      <c r="B598" s="113" t="s">
        <v>1120</v>
      </c>
      <c r="C598" s="114" t="s">
        <v>967</v>
      </c>
      <c r="D598" s="110" t="s">
        <v>1388</v>
      </c>
      <c r="E598" s="110"/>
      <c r="F598" s="24" t="s">
        <v>304</v>
      </c>
      <c r="G598" s="10"/>
      <c r="H598" s="10"/>
      <c r="I598" s="59">
        <v>182.82</v>
      </c>
      <c r="J598" s="10"/>
      <c r="K598" s="10"/>
      <c r="L598" s="280">
        <f t="shared" si="86"/>
        <v>188.3</v>
      </c>
      <c r="N598" s="59"/>
      <c r="O598" s="51">
        <f>IF(P598="Yes",'MD Rates'!$B$1,R598)</f>
        <v>44287</v>
      </c>
      <c r="P598" s="1027" t="str">
        <f t="shared" si="87"/>
        <v>Yes</v>
      </c>
      <c r="R598" s="6">
        <v>44287</v>
      </c>
      <c r="T598" s="100"/>
    </row>
    <row r="599" spans="1:20" x14ac:dyDescent="0.25">
      <c r="A599" s="110" t="s">
        <v>970</v>
      </c>
      <c r="B599" s="113" t="s">
        <v>1120</v>
      </c>
      <c r="C599" s="114" t="s">
        <v>967</v>
      </c>
      <c r="D599" s="110" t="s">
        <v>1388</v>
      </c>
      <c r="E599" s="110"/>
      <c r="F599" s="24" t="s">
        <v>305</v>
      </c>
      <c r="G599" s="10"/>
      <c r="H599" s="10"/>
      <c r="I599" s="59">
        <v>205.7</v>
      </c>
      <c r="J599" s="10"/>
      <c r="K599" s="10"/>
      <c r="L599" s="280">
        <f t="shared" si="86"/>
        <v>211.87</v>
      </c>
      <c r="N599" s="59"/>
      <c r="O599" s="51">
        <f>IF(P599="Yes",'MD Rates'!$B$1,R599)</f>
        <v>44287</v>
      </c>
      <c r="P599" s="1027" t="str">
        <f t="shared" si="87"/>
        <v>Yes</v>
      </c>
      <c r="R599" s="6">
        <v>44287</v>
      </c>
      <c r="T599" s="100"/>
    </row>
    <row r="600" spans="1:20" x14ac:dyDescent="0.25">
      <c r="A600" s="110" t="s">
        <v>970</v>
      </c>
      <c r="B600" s="113" t="s">
        <v>1120</v>
      </c>
      <c r="C600" s="114" t="s">
        <v>967</v>
      </c>
      <c r="D600" s="110" t="s">
        <v>1388</v>
      </c>
      <c r="E600" s="110"/>
      <c r="F600" s="24" t="s">
        <v>306</v>
      </c>
      <c r="G600" s="10"/>
      <c r="H600" s="10"/>
      <c r="I600" s="59">
        <v>228.57999999999998</v>
      </c>
      <c r="J600" s="10"/>
      <c r="K600" s="10"/>
      <c r="L600" s="280">
        <f t="shared" si="86"/>
        <v>235.44</v>
      </c>
      <c r="N600" s="59"/>
      <c r="O600" s="51">
        <f>IF(P600="Yes",'MD Rates'!$B$1,R600)</f>
        <v>44287</v>
      </c>
      <c r="P600" s="1027" t="str">
        <f t="shared" si="87"/>
        <v>Yes</v>
      </c>
      <c r="R600" s="6">
        <v>44287</v>
      </c>
      <c r="T600" s="100"/>
    </row>
    <row r="601" spans="1:20" x14ac:dyDescent="0.25">
      <c r="A601" s="110" t="s">
        <v>970</v>
      </c>
      <c r="B601" s="113" t="s">
        <v>1120</v>
      </c>
      <c r="C601" s="114" t="s">
        <v>967</v>
      </c>
      <c r="D601" s="110" t="s">
        <v>1388</v>
      </c>
      <c r="E601" s="110"/>
      <c r="F601" s="24" t="s">
        <v>307</v>
      </c>
      <c r="G601" s="10"/>
      <c r="H601" s="10"/>
      <c r="I601" s="59">
        <v>251.45999999999998</v>
      </c>
      <c r="J601" s="10"/>
      <c r="K601" s="10"/>
      <c r="L601" s="280">
        <f t="shared" si="86"/>
        <v>259.01</v>
      </c>
      <c r="N601" s="59"/>
      <c r="O601" s="51">
        <f>IF(P601="Yes",'MD Rates'!$B$1,R601)</f>
        <v>44287</v>
      </c>
      <c r="P601" s="1027" t="str">
        <f t="shared" si="87"/>
        <v>Yes</v>
      </c>
      <c r="R601" s="6">
        <v>44287</v>
      </c>
      <c r="T601" s="100"/>
    </row>
    <row r="602" spans="1:20" x14ac:dyDescent="0.25">
      <c r="A602" s="110" t="s">
        <v>970</v>
      </c>
      <c r="B602" s="113" t="s">
        <v>1120</v>
      </c>
      <c r="C602" s="114" t="s">
        <v>967</v>
      </c>
      <c r="D602" s="110" t="s">
        <v>1388</v>
      </c>
      <c r="E602" s="110"/>
      <c r="F602" s="24" t="s">
        <v>308</v>
      </c>
      <c r="G602" s="10"/>
      <c r="H602" s="10"/>
      <c r="I602" s="59">
        <v>45.7</v>
      </c>
      <c r="J602" s="10"/>
      <c r="K602" s="10"/>
      <c r="L602" s="280">
        <f t="shared" si="86"/>
        <v>47.07</v>
      </c>
      <c r="N602" s="59"/>
      <c r="O602" s="51">
        <f>IF(P602="Yes",'MD Rates'!$B$1,R602)</f>
        <v>44287</v>
      </c>
      <c r="P602" s="1027" t="str">
        <f t="shared" si="87"/>
        <v>Yes</v>
      </c>
      <c r="R602" s="6">
        <v>44287</v>
      </c>
      <c r="T602" s="100"/>
    </row>
    <row r="603" spans="1:20" x14ac:dyDescent="0.25">
      <c r="A603" s="110" t="s">
        <v>970</v>
      </c>
      <c r="B603" s="113" t="s">
        <v>1120</v>
      </c>
      <c r="C603" s="114" t="s">
        <v>967</v>
      </c>
      <c r="D603" s="110" t="s">
        <v>1389</v>
      </c>
      <c r="E603" s="110"/>
      <c r="F603" s="24" t="s">
        <v>285</v>
      </c>
      <c r="G603" s="10"/>
      <c r="H603" s="10"/>
      <c r="I603" s="59">
        <v>91.41</v>
      </c>
      <c r="J603" s="10"/>
      <c r="K603" s="10"/>
      <c r="L603" s="280">
        <f t="shared" si="86"/>
        <v>94.15</v>
      </c>
      <c r="N603" s="59"/>
      <c r="O603" s="51">
        <f>IF(P603="Yes",'MD Rates'!$B$1,R603)</f>
        <v>44287</v>
      </c>
      <c r="P603" s="1027" t="str">
        <f t="shared" si="87"/>
        <v>Yes</v>
      </c>
      <c r="R603" s="6">
        <v>44287</v>
      </c>
      <c r="T603" s="100"/>
    </row>
    <row r="604" spans="1:20" x14ac:dyDescent="0.25">
      <c r="A604" s="110" t="s">
        <v>970</v>
      </c>
      <c r="B604" s="113" t="s">
        <v>1120</v>
      </c>
      <c r="C604" s="114" t="s">
        <v>967</v>
      </c>
      <c r="D604" s="110" t="s">
        <v>1389</v>
      </c>
      <c r="E604" s="110"/>
      <c r="F604" s="24" t="s">
        <v>286</v>
      </c>
      <c r="G604" s="10"/>
      <c r="H604" s="10"/>
      <c r="I604" s="59">
        <v>137.11000000000001</v>
      </c>
      <c r="J604" s="10"/>
      <c r="K604" s="10"/>
      <c r="L604" s="280">
        <f t="shared" si="86"/>
        <v>141.22</v>
      </c>
      <c r="N604" s="59"/>
      <c r="O604" s="51">
        <f>IF(P604="Yes",'MD Rates'!$B$1,R604)</f>
        <v>44287</v>
      </c>
      <c r="P604" s="1027" t="str">
        <f t="shared" si="87"/>
        <v>Yes</v>
      </c>
      <c r="R604" s="6">
        <v>44287</v>
      </c>
      <c r="T604" s="100"/>
    </row>
    <row r="605" spans="1:20" x14ac:dyDescent="0.25">
      <c r="A605" s="110" t="s">
        <v>970</v>
      </c>
      <c r="B605" s="113" t="s">
        <v>1120</v>
      </c>
      <c r="C605" s="114" t="s">
        <v>967</v>
      </c>
      <c r="D605" s="110" t="s">
        <v>1389</v>
      </c>
      <c r="E605" s="110"/>
      <c r="F605" s="24" t="s">
        <v>287</v>
      </c>
      <c r="G605" s="10"/>
      <c r="H605" s="10"/>
      <c r="I605" s="59">
        <v>182.81</v>
      </c>
      <c r="J605" s="10"/>
      <c r="K605" s="10"/>
      <c r="L605" s="280">
        <f t="shared" si="86"/>
        <v>188.29000000000002</v>
      </c>
      <c r="N605" s="59"/>
      <c r="O605" s="51">
        <f>IF(P605="Yes",'MD Rates'!$B$1,R605)</f>
        <v>44287</v>
      </c>
      <c r="P605" s="1027" t="str">
        <f t="shared" si="87"/>
        <v>Yes</v>
      </c>
      <c r="R605" s="6">
        <v>44287</v>
      </c>
      <c r="T605" s="100"/>
    </row>
    <row r="606" spans="1:20" x14ac:dyDescent="0.25">
      <c r="A606" s="110" t="s">
        <v>970</v>
      </c>
      <c r="B606" s="113" t="s">
        <v>1120</v>
      </c>
      <c r="C606" s="114" t="s">
        <v>967</v>
      </c>
      <c r="D606" s="110" t="s">
        <v>1389</v>
      </c>
      <c r="E606" s="110"/>
      <c r="F606" s="24" t="s">
        <v>288</v>
      </c>
      <c r="G606" s="10"/>
      <c r="H606" s="10"/>
      <c r="I606" s="59">
        <v>228.51000000000002</v>
      </c>
      <c r="J606" s="10"/>
      <c r="K606" s="10"/>
      <c r="L606" s="280">
        <f t="shared" si="86"/>
        <v>235.36</v>
      </c>
      <c r="N606" s="59"/>
      <c r="O606" s="51">
        <f>IF(P606="Yes",'MD Rates'!$B$1,R606)</f>
        <v>44287</v>
      </c>
      <c r="P606" s="1027" t="str">
        <f t="shared" si="87"/>
        <v>Yes</v>
      </c>
      <c r="R606" s="6">
        <v>44287</v>
      </c>
      <c r="T606" s="100"/>
    </row>
    <row r="607" spans="1:20" x14ac:dyDescent="0.25">
      <c r="A607" s="110" t="s">
        <v>970</v>
      </c>
      <c r="B607" s="113" t="s">
        <v>1120</v>
      </c>
      <c r="C607" s="114" t="s">
        <v>967</v>
      </c>
      <c r="D607" s="110" t="s">
        <v>1389</v>
      </c>
      <c r="E607" s="110"/>
      <c r="F607" s="24" t="s">
        <v>289</v>
      </c>
      <c r="G607" s="10"/>
      <c r="H607" s="10"/>
      <c r="I607" s="59">
        <v>139.4</v>
      </c>
      <c r="J607" s="10"/>
      <c r="K607" s="10"/>
      <c r="L607" s="280">
        <f t="shared" si="86"/>
        <v>143.58000000000001</v>
      </c>
      <c r="N607" s="59"/>
      <c r="O607" s="51">
        <f>IF(P607="Yes",'MD Rates'!$B$1,R607)</f>
        <v>44287</v>
      </c>
      <c r="P607" s="1027" t="str">
        <f t="shared" si="87"/>
        <v>Yes</v>
      </c>
      <c r="R607" s="6">
        <v>44287</v>
      </c>
      <c r="T607" s="100"/>
    </row>
    <row r="608" spans="1:20" x14ac:dyDescent="0.25">
      <c r="A608" s="110" t="s">
        <v>970</v>
      </c>
      <c r="B608" s="113" t="s">
        <v>1120</v>
      </c>
      <c r="C608" s="114" t="s">
        <v>967</v>
      </c>
      <c r="D608" s="110" t="s">
        <v>1389</v>
      </c>
      <c r="E608" s="110"/>
      <c r="F608" s="24" t="s">
        <v>290</v>
      </c>
      <c r="G608" s="10"/>
      <c r="H608" s="10"/>
      <c r="I608" s="59">
        <v>137.11000000000001</v>
      </c>
      <c r="J608" s="10"/>
      <c r="K608" s="10"/>
      <c r="L608" s="280">
        <f t="shared" si="86"/>
        <v>141.22</v>
      </c>
      <c r="N608" s="59"/>
      <c r="O608" s="51">
        <f>IF(P608="Yes",'MD Rates'!$B$1,R608)</f>
        <v>44287</v>
      </c>
      <c r="P608" s="1027" t="str">
        <f t="shared" si="87"/>
        <v>Yes</v>
      </c>
      <c r="R608" s="6">
        <v>44287</v>
      </c>
      <c r="T608" s="100"/>
    </row>
    <row r="609" spans="1:20" x14ac:dyDescent="0.25">
      <c r="A609" s="110" t="s">
        <v>970</v>
      </c>
      <c r="B609" s="113" t="s">
        <v>1120</v>
      </c>
      <c r="C609" s="114" t="s">
        <v>967</v>
      </c>
      <c r="D609" s="110" t="s">
        <v>1389</v>
      </c>
      <c r="E609" s="110"/>
      <c r="F609" s="24" t="s">
        <v>291</v>
      </c>
      <c r="G609" s="10"/>
      <c r="H609" s="10"/>
      <c r="I609" s="59">
        <v>182.82</v>
      </c>
      <c r="J609" s="10"/>
      <c r="K609" s="10"/>
      <c r="L609" s="280">
        <f t="shared" si="86"/>
        <v>188.3</v>
      </c>
      <c r="N609" s="59"/>
      <c r="O609" s="51">
        <f>IF(P609="Yes",'MD Rates'!$B$1,R609)</f>
        <v>44287</v>
      </c>
      <c r="P609" s="1027" t="str">
        <f t="shared" si="87"/>
        <v>Yes</v>
      </c>
      <c r="R609" s="6">
        <v>44287</v>
      </c>
      <c r="T609" s="100"/>
    </row>
    <row r="610" spans="1:20" x14ac:dyDescent="0.25">
      <c r="A610" s="110" t="s">
        <v>970</v>
      </c>
      <c r="B610" s="113" t="s">
        <v>1120</v>
      </c>
      <c r="C610" s="114" t="s">
        <v>967</v>
      </c>
      <c r="D610" s="110" t="s">
        <v>1389</v>
      </c>
      <c r="E610" s="110"/>
      <c r="F610" s="24" t="s">
        <v>292</v>
      </c>
      <c r="G610" s="10"/>
      <c r="H610" s="10"/>
      <c r="I610" s="59">
        <v>182.82</v>
      </c>
      <c r="J610" s="10"/>
      <c r="K610" s="10"/>
      <c r="L610" s="280">
        <f t="shared" si="86"/>
        <v>188.3</v>
      </c>
      <c r="N610" s="59"/>
      <c r="O610" s="51">
        <f>IF(P610="Yes",'MD Rates'!$B$1,R610)</f>
        <v>44287</v>
      </c>
      <c r="P610" s="1027" t="str">
        <f t="shared" si="87"/>
        <v>Yes</v>
      </c>
      <c r="R610" s="6">
        <v>44287</v>
      </c>
      <c r="T610" s="100"/>
    </row>
    <row r="611" spans="1:20" x14ac:dyDescent="0.25">
      <c r="A611" s="110" t="s">
        <v>970</v>
      </c>
      <c r="B611" s="113" t="s">
        <v>1120</v>
      </c>
      <c r="C611" s="114" t="s">
        <v>967</v>
      </c>
      <c r="D611" s="110" t="s">
        <v>1389</v>
      </c>
      <c r="E611" s="110"/>
      <c r="F611" s="24" t="s">
        <v>293</v>
      </c>
      <c r="G611" s="10"/>
      <c r="H611" s="10"/>
      <c r="I611" s="59">
        <v>274.24</v>
      </c>
      <c r="J611" s="10"/>
      <c r="K611" s="10"/>
      <c r="L611" s="280">
        <f t="shared" ref="L611:L626" si="88">L587</f>
        <v>282.47000000000003</v>
      </c>
      <c r="N611" s="59"/>
      <c r="O611" s="51">
        <f>IF(P611="Yes",'MD Rates'!$B$1,R611)</f>
        <v>44287</v>
      </c>
      <c r="P611" s="1027" t="str">
        <f t="shared" si="87"/>
        <v>Yes</v>
      </c>
      <c r="R611" s="6">
        <v>44287</v>
      </c>
      <c r="T611" s="100"/>
    </row>
    <row r="612" spans="1:20" x14ac:dyDescent="0.25">
      <c r="A612" s="110" t="s">
        <v>970</v>
      </c>
      <c r="B612" s="113" t="s">
        <v>1120</v>
      </c>
      <c r="C612" s="114" t="s">
        <v>967</v>
      </c>
      <c r="D612" s="110" t="s">
        <v>1389</v>
      </c>
      <c r="E612" s="110"/>
      <c r="F612" s="24" t="s">
        <v>294</v>
      </c>
      <c r="G612" s="10"/>
      <c r="H612" s="10"/>
      <c r="I612" s="59">
        <v>91.41</v>
      </c>
      <c r="J612" s="10"/>
      <c r="K612" s="10"/>
      <c r="L612" s="280">
        <f t="shared" si="88"/>
        <v>94.15</v>
      </c>
      <c r="N612" s="59"/>
      <c r="O612" s="51">
        <f>IF(P612="Yes",'MD Rates'!$B$1,R612)</f>
        <v>44287</v>
      </c>
      <c r="P612" s="1027" t="str">
        <f t="shared" si="87"/>
        <v>Yes</v>
      </c>
      <c r="R612" s="6">
        <v>44287</v>
      </c>
      <c r="T612" s="100"/>
    </row>
    <row r="613" spans="1:20" x14ac:dyDescent="0.25">
      <c r="A613" s="110" t="s">
        <v>970</v>
      </c>
      <c r="B613" s="113" t="s">
        <v>1120</v>
      </c>
      <c r="C613" s="114" t="s">
        <v>967</v>
      </c>
      <c r="D613" s="110" t="s">
        <v>1389</v>
      </c>
      <c r="E613" s="110"/>
      <c r="F613" s="24" t="s">
        <v>295</v>
      </c>
      <c r="G613" s="10"/>
      <c r="H613" s="10"/>
      <c r="I613" s="59">
        <v>114.28999999999999</v>
      </c>
      <c r="J613" s="10"/>
      <c r="K613" s="10"/>
      <c r="L613" s="280">
        <f t="shared" si="88"/>
        <v>117.72</v>
      </c>
      <c r="N613" s="59"/>
      <c r="O613" s="51">
        <f>IF(P613="Yes",'MD Rates'!$B$1,R613)</f>
        <v>44287</v>
      </c>
      <c r="P613" s="1027" t="str">
        <f t="shared" si="87"/>
        <v>Yes</v>
      </c>
      <c r="R613" s="6">
        <v>44287</v>
      </c>
      <c r="T613" s="100"/>
    </row>
    <row r="614" spans="1:20" x14ac:dyDescent="0.25">
      <c r="A614" s="110" t="s">
        <v>970</v>
      </c>
      <c r="B614" s="113" t="s">
        <v>1120</v>
      </c>
      <c r="C614" s="114" t="s">
        <v>967</v>
      </c>
      <c r="D614" s="110" t="s">
        <v>1389</v>
      </c>
      <c r="E614" s="110"/>
      <c r="F614" s="24" t="s">
        <v>296</v>
      </c>
      <c r="G614" s="10"/>
      <c r="H614" s="10"/>
      <c r="I614" s="59">
        <v>137.16999999999999</v>
      </c>
      <c r="J614" s="10"/>
      <c r="K614" s="10"/>
      <c r="L614" s="280">
        <f t="shared" si="88"/>
        <v>141.29000000000002</v>
      </c>
      <c r="N614" s="59"/>
      <c r="O614" s="51">
        <f>IF(P614="Yes",'MD Rates'!$B$1,R614)</f>
        <v>44287</v>
      </c>
      <c r="P614" s="1027" t="str">
        <f t="shared" si="87"/>
        <v>Yes</v>
      </c>
      <c r="R614" s="6">
        <v>44287</v>
      </c>
      <c r="T614" s="100"/>
    </row>
    <row r="615" spans="1:20" x14ac:dyDescent="0.25">
      <c r="A615" s="110" t="s">
        <v>970</v>
      </c>
      <c r="B615" s="113" t="s">
        <v>1120</v>
      </c>
      <c r="C615" s="114" t="s">
        <v>967</v>
      </c>
      <c r="D615" s="110" t="s">
        <v>1389</v>
      </c>
      <c r="E615" s="110"/>
      <c r="F615" s="24" t="s">
        <v>297</v>
      </c>
      <c r="G615" s="10"/>
      <c r="H615" s="10"/>
      <c r="I615" s="59">
        <v>160.05000000000001</v>
      </c>
      <c r="J615" s="10"/>
      <c r="K615" s="10"/>
      <c r="L615" s="280">
        <f t="shared" si="88"/>
        <v>164.86</v>
      </c>
      <c r="N615" s="59"/>
      <c r="O615" s="51">
        <f>IF(P615="Yes",'MD Rates'!$B$1,R615)</f>
        <v>44287</v>
      </c>
      <c r="P615" s="1027" t="str">
        <f t="shared" si="87"/>
        <v>Yes</v>
      </c>
      <c r="R615" s="6">
        <v>44287</v>
      </c>
      <c r="T615" s="100"/>
    </row>
    <row r="616" spans="1:20" x14ac:dyDescent="0.25">
      <c r="A616" s="110" t="s">
        <v>970</v>
      </c>
      <c r="B616" s="113" t="s">
        <v>1120</v>
      </c>
      <c r="C616" s="114" t="s">
        <v>967</v>
      </c>
      <c r="D616" s="110" t="s">
        <v>1389</v>
      </c>
      <c r="E616" s="110"/>
      <c r="F616" s="24" t="s">
        <v>298</v>
      </c>
      <c r="G616" s="10"/>
      <c r="H616" s="10"/>
      <c r="I616" s="59">
        <v>119.1</v>
      </c>
      <c r="J616" s="10"/>
      <c r="K616" s="10"/>
      <c r="L616" s="280">
        <f t="shared" si="88"/>
        <v>122.67</v>
      </c>
      <c r="N616" s="59"/>
      <c r="O616" s="51">
        <f>IF(P616="Yes",'MD Rates'!$B$1,R616)</f>
        <v>44287</v>
      </c>
      <c r="P616" s="1027" t="str">
        <f t="shared" si="87"/>
        <v>Yes</v>
      </c>
      <c r="R616" s="6">
        <v>44287</v>
      </c>
      <c r="T616" s="100"/>
    </row>
    <row r="617" spans="1:20" x14ac:dyDescent="0.25">
      <c r="A617" s="110" t="s">
        <v>970</v>
      </c>
      <c r="B617" s="113" t="s">
        <v>1120</v>
      </c>
      <c r="C617" s="114" t="s">
        <v>967</v>
      </c>
      <c r="D617" s="110" t="s">
        <v>1389</v>
      </c>
      <c r="E617" s="110"/>
      <c r="F617" s="24" t="s">
        <v>299</v>
      </c>
      <c r="G617" s="10"/>
      <c r="H617" s="10"/>
      <c r="I617" s="59">
        <v>137.11000000000001</v>
      </c>
      <c r="J617" s="10"/>
      <c r="K617" s="10"/>
      <c r="L617" s="280">
        <f t="shared" si="88"/>
        <v>141.22</v>
      </c>
      <c r="N617" s="59"/>
      <c r="O617" s="51">
        <f>IF(P617="Yes",'MD Rates'!$B$1,R617)</f>
        <v>44287</v>
      </c>
      <c r="P617" s="1027" t="str">
        <f t="shared" si="87"/>
        <v>Yes</v>
      </c>
      <c r="R617" s="6">
        <v>44287</v>
      </c>
      <c r="T617" s="100"/>
    </row>
    <row r="618" spans="1:20" x14ac:dyDescent="0.25">
      <c r="A618" s="110" t="s">
        <v>970</v>
      </c>
      <c r="B618" s="113" t="s">
        <v>1120</v>
      </c>
      <c r="C618" s="114" t="s">
        <v>967</v>
      </c>
      <c r="D618" s="110" t="s">
        <v>1389</v>
      </c>
      <c r="E618" s="110"/>
      <c r="F618" s="24" t="s">
        <v>300</v>
      </c>
      <c r="G618" s="10"/>
      <c r="H618" s="10"/>
      <c r="I618" s="59">
        <v>182.81</v>
      </c>
      <c r="J618" s="10"/>
      <c r="K618" s="10"/>
      <c r="L618" s="280">
        <f t="shared" si="88"/>
        <v>188.29000000000002</v>
      </c>
      <c r="N618" s="59"/>
      <c r="O618" s="51">
        <f>IF(P618="Yes",'MD Rates'!$B$1,R618)</f>
        <v>44287</v>
      </c>
      <c r="P618" s="1027" t="str">
        <f t="shared" si="87"/>
        <v>Yes</v>
      </c>
      <c r="R618" s="6">
        <v>44287</v>
      </c>
      <c r="T618" s="100"/>
    </row>
    <row r="619" spans="1:20" x14ac:dyDescent="0.25">
      <c r="A619" s="110" t="s">
        <v>970</v>
      </c>
      <c r="B619" s="113" t="s">
        <v>1120</v>
      </c>
      <c r="C619" s="114" t="s">
        <v>967</v>
      </c>
      <c r="D619" s="110" t="s">
        <v>1389</v>
      </c>
      <c r="E619" s="110"/>
      <c r="F619" s="24" t="s">
        <v>301</v>
      </c>
      <c r="G619" s="10"/>
      <c r="H619" s="10"/>
      <c r="I619" s="59">
        <v>159.99</v>
      </c>
      <c r="J619" s="10"/>
      <c r="K619" s="10"/>
      <c r="L619" s="280">
        <f t="shared" si="88"/>
        <v>164.79</v>
      </c>
      <c r="N619" s="59"/>
      <c r="O619" s="51">
        <f>IF(P619="Yes",'MD Rates'!$B$1,R619)</f>
        <v>44287</v>
      </c>
      <c r="P619" s="1027" t="str">
        <f t="shared" si="87"/>
        <v>Yes</v>
      </c>
      <c r="R619" s="6">
        <v>44287</v>
      </c>
      <c r="T619" s="100"/>
    </row>
    <row r="620" spans="1:20" x14ac:dyDescent="0.25">
      <c r="A620" s="110" t="s">
        <v>970</v>
      </c>
      <c r="B620" s="113" t="s">
        <v>1120</v>
      </c>
      <c r="C620" s="114" t="s">
        <v>967</v>
      </c>
      <c r="D620" s="110" t="s">
        <v>1389</v>
      </c>
      <c r="E620" s="110"/>
      <c r="F620" s="24" t="s">
        <v>302</v>
      </c>
      <c r="G620" s="10"/>
      <c r="H620" s="10"/>
      <c r="I620" s="59">
        <v>182.87</v>
      </c>
      <c r="J620" s="10"/>
      <c r="K620" s="10"/>
      <c r="L620" s="280">
        <f t="shared" si="88"/>
        <v>188.36</v>
      </c>
      <c r="N620" s="59"/>
      <c r="O620" s="51">
        <f>IF(P620="Yes",'MD Rates'!$B$1,R620)</f>
        <v>44287</v>
      </c>
      <c r="P620" s="1027" t="str">
        <f t="shared" si="87"/>
        <v>Yes</v>
      </c>
      <c r="R620" s="6">
        <v>44287</v>
      </c>
      <c r="T620" s="100"/>
    </row>
    <row r="621" spans="1:20" x14ac:dyDescent="0.25">
      <c r="A621" s="110" t="s">
        <v>970</v>
      </c>
      <c r="B621" s="113" t="s">
        <v>1120</v>
      </c>
      <c r="C621" s="114" t="s">
        <v>967</v>
      </c>
      <c r="D621" s="110" t="s">
        <v>1389</v>
      </c>
      <c r="E621" s="110"/>
      <c r="F621" s="24" t="s">
        <v>303</v>
      </c>
      <c r="G621" s="10"/>
      <c r="H621" s="10"/>
      <c r="I621" s="59">
        <v>205.75</v>
      </c>
      <c r="J621" s="10"/>
      <c r="K621" s="10"/>
      <c r="L621" s="280">
        <f t="shared" si="88"/>
        <v>211.93</v>
      </c>
      <c r="N621" s="59"/>
      <c r="O621" s="51">
        <f>IF(P621="Yes",'MD Rates'!$B$1,R621)</f>
        <v>44287</v>
      </c>
      <c r="P621" s="1027" t="str">
        <f t="shared" si="87"/>
        <v>Yes</v>
      </c>
      <c r="R621" s="6">
        <v>44287</v>
      </c>
      <c r="T621" s="100"/>
    </row>
    <row r="622" spans="1:20" x14ac:dyDescent="0.25">
      <c r="A622" s="110" t="s">
        <v>970</v>
      </c>
      <c r="B622" s="113" t="s">
        <v>1120</v>
      </c>
      <c r="C622" s="114" t="s">
        <v>967</v>
      </c>
      <c r="D622" s="110" t="s">
        <v>1389</v>
      </c>
      <c r="E622" s="110"/>
      <c r="F622" s="24" t="s">
        <v>304</v>
      </c>
      <c r="G622" s="10"/>
      <c r="H622" s="10"/>
      <c r="I622" s="59">
        <v>182.82</v>
      </c>
      <c r="J622" s="10"/>
      <c r="K622" s="10"/>
      <c r="L622" s="280">
        <f t="shared" si="88"/>
        <v>188.3</v>
      </c>
      <c r="N622" s="59"/>
      <c r="O622" s="51">
        <f>IF(P622="Yes",'MD Rates'!$B$1,R622)</f>
        <v>44287</v>
      </c>
      <c r="P622" s="1027" t="str">
        <f t="shared" si="87"/>
        <v>Yes</v>
      </c>
      <c r="R622" s="6">
        <v>44287</v>
      </c>
      <c r="T622" s="100"/>
    </row>
    <row r="623" spans="1:20" x14ac:dyDescent="0.25">
      <c r="A623" s="110" t="s">
        <v>970</v>
      </c>
      <c r="B623" s="113" t="s">
        <v>1120</v>
      </c>
      <c r="C623" s="114" t="s">
        <v>967</v>
      </c>
      <c r="D623" s="110" t="s">
        <v>1389</v>
      </c>
      <c r="E623" s="110"/>
      <c r="F623" s="24" t="s">
        <v>305</v>
      </c>
      <c r="G623" s="10"/>
      <c r="H623" s="10"/>
      <c r="I623" s="59">
        <v>205.7</v>
      </c>
      <c r="J623" s="10"/>
      <c r="K623" s="10"/>
      <c r="L623" s="280">
        <f t="shared" si="88"/>
        <v>211.87</v>
      </c>
      <c r="N623" s="59"/>
      <c r="O623" s="51">
        <f>IF(P623="Yes",'MD Rates'!$B$1,R623)</f>
        <v>44287</v>
      </c>
      <c r="P623" s="1027" t="str">
        <f t="shared" si="87"/>
        <v>Yes</v>
      </c>
      <c r="R623" s="6">
        <v>44287</v>
      </c>
      <c r="T623" s="100"/>
    </row>
    <row r="624" spans="1:20" x14ac:dyDescent="0.25">
      <c r="A624" s="110" t="s">
        <v>970</v>
      </c>
      <c r="B624" s="113" t="s">
        <v>1120</v>
      </c>
      <c r="C624" s="114" t="s">
        <v>967</v>
      </c>
      <c r="D624" s="110" t="s">
        <v>1389</v>
      </c>
      <c r="E624" s="110"/>
      <c r="F624" s="24" t="s">
        <v>306</v>
      </c>
      <c r="G624" s="10"/>
      <c r="H624" s="10"/>
      <c r="I624" s="59">
        <v>228.57999999999998</v>
      </c>
      <c r="J624" s="10"/>
      <c r="K624" s="10"/>
      <c r="L624" s="280">
        <f t="shared" si="88"/>
        <v>235.44</v>
      </c>
      <c r="N624" s="59"/>
      <c r="O624" s="51">
        <f>IF(P624="Yes",'MD Rates'!$B$1,R624)</f>
        <v>44287</v>
      </c>
      <c r="P624" s="1027" t="str">
        <f t="shared" si="87"/>
        <v>Yes</v>
      </c>
      <c r="R624" s="6">
        <v>44287</v>
      </c>
      <c r="T624" s="100"/>
    </row>
    <row r="625" spans="1:20" x14ac:dyDescent="0.25">
      <c r="A625" s="110" t="s">
        <v>970</v>
      </c>
      <c r="B625" s="113" t="s">
        <v>1120</v>
      </c>
      <c r="C625" s="114" t="s">
        <v>967</v>
      </c>
      <c r="D625" s="110" t="s">
        <v>1389</v>
      </c>
      <c r="E625" s="110"/>
      <c r="F625" s="24" t="s">
        <v>307</v>
      </c>
      <c r="G625" s="10"/>
      <c r="H625" s="10"/>
      <c r="I625" s="59">
        <v>251.45999999999998</v>
      </c>
      <c r="J625" s="10"/>
      <c r="K625" s="10"/>
      <c r="L625" s="280">
        <f t="shared" si="88"/>
        <v>259.01</v>
      </c>
      <c r="N625" s="59"/>
      <c r="O625" s="51">
        <f>IF(P625="Yes",'MD Rates'!$B$1,R625)</f>
        <v>44287</v>
      </c>
      <c r="P625" s="1027" t="str">
        <f t="shared" si="87"/>
        <v>Yes</v>
      </c>
      <c r="R625" s="6">
        <v>44287</v>
      </c>
      <c r="T625" s="100"/>
    </row>
    <row r="626" spans="1:20" x14ac:dyDescent="0.25">
      <c r="A626" s="110" t="s">
        <v>970</v>
      </c>
      <c r="B626" s="113" t="s">
        <v>1120</v>
      </c>
      <c r="C626" s="114" t="s">
        <v>967</v>
      </c>
      <c r="D626" s="110" t="s">
        <v>1389</v>
      </c>
      <c r="E626" s="110"/>
      <c r="F626" s="24" t="s">
        <v>308</v>
      </c>
      <c r="G626" s="10"/>
      <c r="H626" s="10"/>
      <c r="I626" s="59">
        <v>45.7</v>
      </c>
      <c r="J626" s="10"/>
      <c r="K626" s="10"/>
      <c r="L626" s="280">
        <f t="shared" si="88"/>
        <v>47.07</v>
      </c>
      <c r="N626" s="59"/>
      <c r="O626" s="51">
        <f>IF(P626="Yes",'MD Rates'!$B$1,R626)</f>
        <v>44287</v>
      </c>
      <c r="P626" s="1027" t="str">
        <f t="shared" si="87"/>
        <v>Yes</v>
      </c>
      <c r="R626" s="6">
        <v>44287</v>
      </c>
      <c r="T626" s="100"/>
    </row>
    <row r="627" spans="1:20" ht="14.5" x14ac:dyDescent="0.35">
      <c r="A627" s="110" t="s">
        <v>970</v>
      </c>
      <c r="B627" s="113" t="s">
        <v>1120</v>
      </c>
      <c r="C627" s="114" t="s">
        <v>969</v>
      </c>
      <c r="D627" s="110"/>
      <c r="E627" s="110"/>
      <c r="F627" s="24" t="s">
        <v>285</v>
      </c>
      <c r="G627" s="10"/>
      <c r="H627" s="10"/>
      <c r="I627" s="628">
        <v>91.41</v>
      </c>
      <c r="J627" s="10"/>
      <c r="K627" s="10"/>
      <c r="L627" s="611">
        <f t="shared" ref="L627:L650" si="89">L555</f>
        <v>94.15</v>
      </c>
      <c r="M627" s="10"/>
      <c r="N627" s="10"/>
      <c r="O627" s="51">
        <f>IF(P627="Yes",'MD Rates'!$B$1,R627)</f>
        <v>44287</v>
      </c>
      <c r="P627" s="5" t="str">
        <f t="shared" si="87"/>
        <v>Yes</v>
      </c>
      <c r="R627" s="6">
        <v>43922</v>
      </c>
      <c r="T627" s="100" t="s">
        <v>325</v>
      </c>
    </row>
    <row r="628" spans="1:20" ht="14.5" x14ac:dyDescent="0.35">
      <c r="A628" s="110" t="s">
        <v>970</v>
      </c>
      <c r="B628" s="113" t="s">
        <v>1120</v>
      </c>
      <c r="C628" s="114" t="s">
        <v>969</v>
      </c>
      <c r="D628" s="110"/>
      <c r="E628" s="110"/>
      <c r="F628" s="24" t="s">
        <v>286</v>
      </c>
      <c r="G628" s="10"/>
      <c r="H628" s="10"/>
      <c r="I628" s="628">
        <v>137.11000000000001</v>
      </c>
      <c r="J628" s="10"/>
      <c r="K628" s="10"/>
      <c r="L628" s="611">
        <f t="shared" si="89"/>
        <v>141.22</v>
      </c>
      <c r="M628" s="10"/>
      <c r="N628" s="10"/>
      <c r="O628" s="51">
        <f>IF(P628="Yes",'MD Rates'!$B$1,R628)</f>
        <v>44287</v>
      </c>
      <c r="P628" s="5" t="str">
        <f t="shared" si="87"/>
        <v>Yes</v>
      </c>
      <c r="R628" s="6">
        <v>43922</v>
      </c>
      <c r="T628" s="100" t="s">
        <v>325</v>
      </c>
    </row>
    <row r="629" spans="1:20" ht="14.5" x14ac:dyDescent="0.35">
      <c r="A629" s="110" t="s">
        <v>970</v>
      </c>
      <c r="B629" s="113" t="s">
        <v>1120</v>
      </c>
      <c r="C629" s="114" t="s">
        <v>969</v>
      </c>
      <c r="D629" s="110"/>
      <c r="E629" s="110"/>
      <c r="F629" s="24" t="s">
        <v>287</v>
      </c>
      <c r="G629" s="10"/>
      <c r="H629" s="10"/>
      <c r="I629" s="628">
        <v>182.81</v>
      </c>
      <c r="J629" s="10"/>
      <c r="K629" s="10"/>
      <c r="L629" s="611">
        <f t="shared" si="89"/>
        <v>188.29000000000002</v>
      </c>
      <c r="M629" s="10"/>
      <c r="N629" s="10"/>
      <c r="O629" s="51">
        <f>IF(P629="Yes",'MD Rates'!$B$1,R629)</f>
        <v>44287</v>
      </c>
      <c r="P629" s="5" t="str">
        <f t="shared" si="87"/>
        <v>Yes</v>
      </c>
      <c r="R629" s="6">
        <v>43922</v>
      </c>
      <c r="T629" s="100" t="s">
        <v>325</v>
      </c>
    </row>
    <row r="630" spans="1:20" x14ac:dyDescent="0.25">
      <c r="A630" s="110" t="s">
        <v>970</v>
      </c>
      <c r="B630" s="113" t="s">
        <v>1120</v>
      </c>
      <c r="C630" s="114" t="s">
        <v>969</v>
      </c>
      <c r="D630" s="110"/>
      <c r="E630" s="110"/>
      <c r="F630" s="24" t="s">
        <v>288</v>
      </c>
      <c r="G630" s="10"/>
      <c r="H630" s="10"/>
      <c r="I630" s="59">
        <v>228.51000000000002</v>
      </c>
      <c r="J630" s="10"/>
      <c r="K630" s="10"/>
      <c r="L630" s="611">
        <f t="shared" si="89"/>
        <v>235.36</v>
      </c>
      <c r="M630" s="10"/>
      <c r="N630" s="10"/>
      <c r="O630" s="51">
        <f>IF(P630="Yes",'MD Rates'!$B$1,R630)</f>
        <v>44287</v>
      </c>
      <c r="P630" s="5" t="str">
        <f t="shared" si="87"/>
        <v>Yes</v>
      </c>
      <c r="R630" s="6">
        <v>43922</v>
      </c>
      <c r="T630" s="100" t="s">
        <v>325</v>
      </c>
    </row>
    <row r="631" spans="1:20" x14ac:dyDescent="0.25">
      <c r="A631" s="110" t="s">
        <v>970</v>
      </c>
      <c r="B631" s="113" t="s">
        <v>1120</v>
      </c>
      <c r="C631" s="114" t="s">
        <v>969</v>
      </c>
      <c r="D631" s="110"/>
      <c r="E631" s="110"/>
      <c r="F631" s="24" t="s">
        <v>289</v>
      </c>
      <c r="G631" s="10"/>
      <c r="H631" s="10"/>
      <c r="I631" s="59">
        <v>139.4</v>
      </c>
      <c r="J631" s="10"/>
      <c r="K631" s="10"/>
      <c r="L631" s="611">
        <f t="shared" si="89"/>
        <v>143.58000000000001</v>
      </c>
      <c r="M631" s="10"/>
      <c r="N631" s="10"/>
      <c r="O631" s="51">
        <f>IF(P631="Yes",'MD Rates'!$B$1,R631)</f>
        <v>44287</v>
      </c>
      <c r="P631" s="5" t="str">
        <f t="shared" si="87"/>
        <v>Yes</v>
      </c>
      <c r="R631" s="6">
        <v>43922</v>
      </c>
      <c r="T631" s="100" t="s">
        <v>325</v>
      </c>
    </row>
    <row r="632" spans="1:20" x14ac:dyDescent="0.25">
      <c r="A632" s="110" t="s">
        <v>970</v>
      </c>
      <c r="B632" s="113" t="s">
        <v>1120</v>
      </c>
      <c r="C632" s="114" t="s">
        <v>969</v>
      </c>
      <c r="D632" s="110"/>
      <c r="E632" s="110"/>
      <c r="F632" s="24" t="s">
        <v>290</v>
      </c>
      <c r="G632" s="10"/>
      <c r="H632" s="10"/>
      <c r="I632" s="59">
        <v>137.11000000000001</v>
      </c>
      <c r="J632" s="10"/>
      <c r="K632" s="10"/>
      <c r="L632" s="611">
        <f t="shared" si="89"/>
        <v>141.22</v>
      </c>
      <c r="M632" s="10"/>
      <c r="N632" s="10"/>
      <c r="O632" s="51">
        <f>IF(P632="Yes",'MD Rates'!$B$1,R632)</f>
        <v>44287</v>
      </c>
      <c r="P632" s="5" t="str">
        <f t="shared" si="87"/>
        <v>Yes</v>
      </c>
      <c r="R632" s="6">
        <v>43922</v>
      </c>
      <c r="T632" s="100" t="s">
        <v>325</v>
      </c>
    </row>
    <row r="633" spans="1:20" x14ac:dyDescent="0.25">
      <c r="A633" s="110" t="s">
        <v>970</v>
      </c>
      <c r="B633" s="113" t="s">
        <v>1120</v>
      </c>
      <c r="C633" s="114" t="s">
        <v>969</v>
      </c>
      <c r="D633" s="110"/>
      <c r="E633" s="110"/>
      <c r="F633" s="24" t="s">
        <v>291</v>
      </c>
      <c r="G633" s="10"/>
      <c r="H633" s="10"/>
      <c r="I633" s="59">
        <v>182.82</v>
      </c>
      <c r="J633" s="10"/>
      <c r="K633" s="10"/>
      <c r="L633" s="611">
        <f t="shared" si="89"/>
        <v>188.3</v>
      </c>
      <c r="M633" s="10"/>
      <c r="N633" s="10"/>
      <c r="O633" s="51">
        <f>IF(P633="Yes",'MD Rates'!$B$1,R633)</f>
        <v>44287</v>
      </c>
      <c r="P633" s="5" t="str">
        <f t="shared" si="87"/>
        <v>Yes</v>
      </c>
      <c r="R633" s="6">
        <v>43922</v>
      </c>
      <c r="T633" s="100" t="s">
        <v>325</v>
      </c>
    </row>
    <row r="634" spans="1:20" x14ac:dyDescent="0.25">
      <c r="A634" s="110" t="s">
        <v>970</v>
      </c>
      <c r="B634" s="113" t="s">
        <v>1120</v>
      </c>
      <c r="C634" s="114" t="s">
        <v>969</v>
      </c>
      <c r="D634" s="110"/>
      <c r="E634" s="110"/>
      <c r="F634" s="24" t="s">
        <v>292</v>
      </c>
      <c r="G634" s="10"/>
      <c r="H634" s="10"/>
      <c r="I634" s="59">
        <v>182.82</v>
      </c>
      <c r="J634" s="10"/>
      <c r="K634" s="10"/>
      <c r="L634" s="611">
        <f t="shared" si="89"/>
        <v>188.3</v>
      </c>
      <c r="M634" s="10"/>
      <c r="N634" s="10"/>
      <c r="O634" s="51">
        <f>IF(P634="Yes",'MD Rates'!$B$1,R634)</f>
        <v>44287</v>
      </c>
      <c r="P634" s="5" t="str">
        <f t="shared" si="87"/>
        <v>Yes</v>
      </c>
      <c r="R634" s="6">
        <v>43922</v>
      </c>
      <c r="T634" s="100" t="s">
        <v>325</v>
      </c>
    </row>
    <row r="635" spans="1:20" x14ac:dyDescent="0.25">
      <c r="A635" s="110" t="s">
        <v>970</v>
      </c>
      <c r="B635" s="113" t="s">
        <v>1120</v>
      </c>
      <c r="C635" s="114" t="s">
        <v>969</v>
      </c>
      <c r="D635" s="110"/>
      <c r="E635" s="110"/>
      <c r="F635" s="24" t="s">
        <v>293</v>
      </c>
      <c r="G635" s="10"/>
      <c r="H635" s="10"/>
      <c r="I635" s="59">
        <v>274.24</v>
      </c>
      <c r="J635" s="10"/>
      <c r="K635" s="10"/>
      <c r="L635" s="611">
        <f t="shared" si="89"/>
        <v>282.47000000000003</v>
      </c>
      <c r="M635" s="10"/>
      <c r="N635" s="10"/>
      <c r="O635" s="51">
        <f>IF(P635="Yes",'MD Rates'!$B$1,R635)</f>
        <v>44287</v>
      </c>
      <c r="P635" s="5" t="str">
        <f t="shared" si="87"/>
        <v>Yes</v>
      </c>
      <c r="R635" s="6">
        <v>43922</v>
      </c>
      <c r="T635" s="100" t="s">
        <v>325</v>
      </c>
    </row>
    <row r="636" spans="1:20" x14ac:dyDescent="0.25">
      <c r="A636" s="110" t="s">
        <v>970</v>
      </c>
      <c r="B636" s="113" t="s">
        <v>1120</v>
      </c>
      <c r="C636" s="114" t="s">
        <v>969</v>
      </c>
      <c r="D636" s="110"/>
      <c r="E636" s="110"/>
      <c r="F636" s="24" t="s">
        <v>294</v>
      </c>
      <c r="G636" s="10"/>
      <c r="H636" s="10"/>
      <c r="I636" s="59">
        <v>91.41</v>
      </c>
      <c r="J636" s="10"/>
      <c r="K636" s="10"/>
      <c r="L636" s="611">
        <f t="shared" si="89"/>
        <v>94.15</v>
      </c>
      <c r="M636" s="10"/>
      <c r="N636" s="10"/>
      <c r="O636" s="51">
        <f>IF(P636="Yes",'MD Rates'!$B$1,R636)</f>
        <v>44287</v>
      </c>
      <c r="P636" s="5" t="str">
        <f t="shared" si="87"/>
        <v>Yes</v>
      </c>
      <c r="R636" s="6">
        <v>43922</v>
      </c>
      <c r="T636" s="100" t="s">
        <v>325</v>
      </c>
    </row>
    <row r="637" spans="1:20" x14ac:dyDescent="0.25">
      <c r="A637" s="110" t="s">
        <v>970</v>
      </c>
      <c r="B637" s="113" t="s">
        <v>1120</v>
      </c>
      <c r="C637" s="114" t="s">
        <v>969</v>
      </c>
      <c r="D637" s="110"/>
      <c r="E637" s="110"/>
      <c r="F637" s="24" t="s">
        <v>295</v>
      </c>
      <c r="G637" s="10"/>
      <c r="H637" s="10"/>
      <c r="I637" s="59">
        <v>114.28999999999999</v>
      </c>
      <c r="J637" s="10"/>
      <c r="K637" s="10"/>
      <c r="L637" s="611">
        <f t="shared" si="89"/>
        <v>117.72</v>
      </c>
      <c r="M637" s="10"/>
      <c r="N637" s="10"/>
      <c r="O637" s="51">
        <f>IF(P637="Yes",'MD Rates'!$B$1,R637)</f>
        <v>44287</v>
      </c>
      <c r="P637" s="5" t="str">
        <f t="shared" si="87"/>
        <v>Yes</v>
      </c>
      <c r="R637" s="6">
        <v>43922</v>
      </c>
      <c r="T637" s="100" t="s">
        <v>325</v>
      </c>
    </row>
    <row r="638" spans="1:20" x14ac:dyDescent="0.25">
      <c r="A638" s="110" t="s">
        <v>970</v>
      </c>
      <c r="B638" s="113" t="s">
        <v>1120</v>
      </c>
      <c r="C638" s="114" t="s">
        <v>969</v>
      </c>
      <c r="D638" s="110"/>
      <c r="E638" s="110"/>
      <c r="F638" s="24" t="s">
        <v>296</v>
      </c>
      <c r="G638" s="10"/>
      <c r="H638" s="10"/>
      <c r="I638" s="59">
        <v>137.16999999999999</v>
      </c>
      <c r="J638" s="10"/>
      <c r="K638" s="10"/>
      <c r="L638" s="611">
        <f t="shared" si="89"/>
        <v>141.29000000000002</v>
      </c>
      <c r="M638" s="10"/>
      <c r="N638" s="10"/>
      <c r="O638" s="51">
        <f>IF(P638="Yes",'MD Rates'!$B$1,R638)</f>
        <v>44287</v>
      </c>
      <c r="P638" s="5" t="str">
        <f t="shared" si="87"/>
        <v>Yes</v>
      </c>
      <c r="R638" s="6">
        <v>43922</v>
      </c>
      <c r="T638" s="100" t="s">
        <v>325</v>
      </c>
    </row>
    <row r="639" spans="1:20" x14ac:dyDescent="0.25">
      <c r="A639" s="110" t="s">
        <v>970</v>
      </c>
      <c r="B639" s="113" t="s">
        <v>1120</v>
      </c>
      <c r="C639" s="114" t="s">
        <v>969</v>
      </c>
      <c r="D639" s="110"/>
      <c r="E639" s="110"/>
      <c r="F639" s="24" t="s">
        <v>297</v>
      </c>
      <c r="G639" s="10"/>
      <c r="H639" s="10"/>
      <c r="I639" s="59">
        <v>160.05000000000001</v>
      </c>
      <c r="J639" s="10"/>
      <c r="K639" s="10"/>
      <c r="L639" s="611">
        <f t="shared" si="89"/>
        <v>164.86</v>
      </c>
      <c r="M639" s="10"/>
      <c r="N639" s="10"/>
      <c r="O639" s="51">
        <f>IF(P639="Yes",'MD Rates'!$B$1,R639)</f>
        <v>44287</v>
      </c>
      <c r="P639" s="5" t="str">
        <f t="shared" si="87"/>
        <v>Yes</v>
      </c>
      <c r="R639" s="6">
        <v>43922</v>
      </c>
      <c r="T639" s="100" t="s">
        <v>325</v>
      </c>
    </row>
    <row r="640" spans="1:20" x14ac:dyDescent="0.25">
      <c r="A640" s="110" t="s">
        <v>970</v>
      </c>
      <c r="B640" s="113" t="s">
        <v>1120</v>
      </c>
      <c r="C640" s="114" t="s">
        <v>969</v>
      </c>
      <c r="D640" s="110"/>
      <c r="E640" s="110"/>
      <c r="F640" s="24" t="s">
        <v>298</v>
      </c>
      <c r="G640" s="10"/>
      <c r="H640" s="10"/>
      <c r="I640" s="59">
        <v>119.1</v>
      </c>
      <c r="J640" s="10"/>
      <c r="K640" s="10"/>
      <c r="L640" s="611">
        <f t="shared" si="89"/>
        <v>122.67</v>
      </c>
      <c r="M640" s="10"/>
      <c r="N640" s="10"/>
      <c r="O640" s="51">
        <f>IF(P640="Yes",'MD Rates'!$B$1,R640)</f>
        <v>44287</v>
      </c>
      <c r="P640" s="5" t="str">
        <f t="shared" si="87"/>
        <v>Yes</v>
      </c>
      <c r="R640" s="6">
        <v>43922</v>
      </c>
      <c r="T640" s="100" t="s">
        <v>325</v>
      </c>
    </row>
    <row r="641" spans="1:20" x14ac:dyDescent="0.25">
      <c r="A641" s="110" t="s">
        <v>970</v>
      </c>
      <c r="B641" s="113" t="s">
        <v>1120</v>
      </c>
      <c r="C641" s="114" t="s">
        <v>969</v>
      </c>
      <c r="D641" s="110"/>
      <c r="E641" s="110"/>
      <c r="F641" s="24" t="s">
        <v>299</v>
      </c>
      <c r="G641" s="10"/>
      <c r="H641" s="10"/>
      <c r="I641" s="59">
        <v>137.11000000000001</v>
      </c>
      <c r="J641" s="10"/>
      <c r="K641" s="10"/>
      <c r="L641" s="611">
        <f t="shared" si="89"/>
        <v>141.22</v>
      </c>
      <c r="M641" s="10"/>
      <c r="N641" s="10"/>
      <c r="O641" s="51">
        <f>IF(P641="Yes",'MD Rates'!$B$1,R641)</f>
        <v>44287</v>
      </c>
      <c r="P641" s="5" t="str">
        <f t="shared" si="87"/>
        <v>Yes</v>
      </c>
      <c r="R641" s="6">
        <v>43922</v>
      </c>
      <c r="T641" s="100" t="s">
        <v>325</v>
      </c>
    </row>
    <row r="642" spans="1:20" x14ac:dyDescent="0.25">
      <c r="A642" s="110" t="s">
        <v>970</v>
      </c>
      <c r="B642" s="113" t="s">
        <v>1120</v>
      </c>
      <c r="C642" s="114" t="s">
        <v>969</v>
      </c>
      <c r="D642" s="110"/>
      <c r="E642" s="110"/>
      <c r="F642" s="24" t="s">
        <v>300</v>
      </c>
      <c r="G642" s="10"/>
      <c r="H642" s="10"/>
      <c r="I642" s="59">
        <v>182.81</v>
      </c>
      <c r="J642" s="10"/>
      <c r="K642" s="10"/>
      <c r="L642" s="611">
        <f t="shared" si="89"/>
        <v>188.29000000000002</v>
      </c>
      <c r="M642" s="10"/>
      <c r="N642" s="10"/>
      <c r="O642" s="51">
        <f>IF(P642="Yes",'MD Rates'!$B$1,R642)</f>
        <v>44287</v>
      </c>
      <c r="P642" s="5" t="str">
        <f t="shared" si="87"/>
        <v>Yes</v>
      </c>
      <c r="R642" s="6">
        <v>43922</v>
      </c>
      <c r="T642" s="100" t="s">
        <v>325</v>
      </c>
    </row>
    <row r="643" spans="1:20" x14ac:dyDescent="0.25">
      <c r="A643" s="110" t="s">
        <v>970</v>
      </c>
      <c r="B643" s="113" t="s">
        <v>1120</v>
      </c>
      <c r="C643" s="114" t="s">
        <v>969</v>
      </c>
      <c r="D643" s="110"/>
      <c r="E643" s="110"/>
      <c r="F643" s="24" t="s">
        <v>301</v>
      </c>
      <c r="G643" s="10"/>
      <c r="H643" s="10"/>
      <c r="I643" s="59">
        <v>159.99</v>
      </c>
      <c r="J643" s="10"/>
      <c r="K643" s="10"/>
      <c r="L643" s="611">
        <f t="shared" si="89"/>
        <v>164.79</v>
      </c>
      <c r="M643" s="10"/>
      <c r="N643" s="10"/>
      <c r="O643" s="51">
        <f>IF(P643="Yes",'MD Rates'!$B$1,R643)</f>
        <v>44287</v>
      </c>
      <c r="P643" s="5" t="str">
        <f t="shared" si="87"/>
        <v>Yes</v>
      </c>
      <c r="R643" s="6">
        <v>43922</v>
      </c>
      <c r="T643" s="100" t="s">
        <v>325</v>
      </c>
    </row>
    <row r="644" spans="1:20" x14ac:dyDescent="0.25">
      <c r="A644" s="110" t="s">
        <v>970</v>
      </c>
      <c r="B644" s="113" t="s">
        <v>1120</v>
      </c>
      <c r="C644" s="114" t="s">
        <v>969</v>
      </c>
      <c r="D644" s="110"/>
      <c r="E644" s="110"/>
      <c r="F644" s="24" t="s">
        <v>302</v>
      </c>
      <c r="G644" s="10"/>
      <c r="H644" s="10"/>
      <c r="I644" s="59">
        <v>182.87</v>
      </c>
      <c r="J644" s="10"/>
      <c r="K644" s="10"/>
      <c r="L644" s="611">
        <f t="shared" si="89"/>
        <v>188.36</v>
      </c>
      <c r="M644" s="10"/>
      <c r="N644" s="10"/>
      <c r="O644" s="51">
        <f>IF(P644="Yes",'MD Rates'!$B$1,R644)</f>
        <v>44287</v>
      </c>
      <c r="P644" s="5" t="str">
        <f t="shared" si="87"/>
        <v>Yes</v>
      </c>
      <c r="R644" s="6">
        <v>43922</v>
      </c>
      <c r="T644" s="100" t="s">
        <v>325</v>
      </c>
    </row>
    <row r="645" spans="1:20" x14ac:dyDescent="0.25">
      <c r="A645" s="110" t="s">
        <v>970</v>
      </c>
      <c r="B645" s="113" t="s">
        <v>1120</v>
      </c>
      <c r="C645" s="114" t="s">
        <v>969</v>
      </c>
      <c r="D645" s="110"/>
      <c r="E645" s="110"/>
      <c r="F645" s="24" t="s">
        <v>303</v>
      </c>
      <c r="G645" s="10"/>
      <c r="H645" s="10"/>
      <c r="I645" s="59">
        <v>205.75</v>
      </c>
      <c r="J645" s="10"/>
      <c r="K645" s="10"/>
      <c r="L645" s="611">
        <f t="shared" si="89"/>
        <v>211.93</v>
      </c>
      <c r="M645" s="10"/>
      <c r="N645" s="10"/>
      <c r="O645" s="51">
        <f>IF(P645="Yes",'MD Rates'!$B$1,R645)</f>
        <v>44287</v>
      </c>
      <c r="P645" s="5" t="str">
        <f t="shared" si="87"/>
        <v>Yes</v>
      </c>
      <c r="R645" s="6">
        <v>43922</v>
      </c>
      <c r="T645" s="100" t="s">
        <v>325</v>
      </c>
    </row>
    <row r="646" spans="1:20" x14ac:dyDescent="0.25">
      <c r="A646" s="110" t="s">
        <v>970</v>
      </c>
      <c r="B646" s="113" t="s">
        <v>1120</v>
      </c>
      <c r="C646" s="114" t="s">
        <v>969</v>
      </c>
      <c r="D646" s="110"/>
      <c r="E646" s="110"/>
      <c r="F646" s="24" t="s">
        <v>304</v>
      </c>
      <c r="G646" s="10"/>
      <c r="H646" s="10"/>
      <c r="I646" s="59">
        <v>182.82</v>
      </c>
      <c r="J646" s="10"/>
      <c r="K646" s="10"/>
      <c r="L646" s="611">
        <f t="shared" si="89"/>
        <v>188.3</v>
      </c>
      <c r="M646" s="10"/>
      <c r="N646" s="10"/>
      <c r="O646" s="51">
        <f>IF(P646="Yes",'MD Rates'!$B$1,R646)</f>
        <v>44287</v>
      </c>
      <c r="P646" s="5" t="str">
        <f t="shared" si="87"/>
        <v>Yes</v>
      </c>
      <c r="R646" s="6">
        <v>43922</v>
      </c>
      <c r="T646" s="100" t="s">
        <v>325</v>
      </c>
    </row>
    <row r="647" spans="1:20" x14ac:dyDescent="0.25">
      <c r="A647" s="110" t="s">
        <v>970</v>
      </c>
      <c r="B647" s="113" t="s">
        <v>1120</v>
      </c>
      <c r="C647" s="114" t="s">
        <v>969</v>
      </c>
      <c r="D647" s="110"/>
      <c r="E647" s="110"/>
      <c r="F647" s="24" t="s">
        <v>305</v>
      </c>
      <c r="G647" s="10"/>
      <c r="H647" s="10"/>
      <c r="I647" s="59">
        <v>205.7</v>
      </c>
      <c r="J647" s="10"/>
      <c r="K647" s="10"/>
      <c r="L647" s="611">
        <f t="shared" si="89"/>
        <v>211.87</v>
      </c>
      <c r="M647" s="10"/>
      <c r="N647" s="10"/>
      <c r="O647" s="51">
        <f>IF(P647="Yes",'MD Rates'!$B$1,R647)</f>
        <v>44287</v>
      </c>
      <c r="P647" s="5" t="str">
        <f t="shared" si="87"/>
        <v>Yes</v>
      </c>
      <c r="R647" s="6">
        <v>43922</v>
      </c>
      <c r="T647" s="100" t="s">
        <v>325</v>
      </c>
    </row>
    <row r="648" spans="1:20" x14ac:dyDescent="0.25">
      <c r="A648" s="110" t="s">
        <v>970</v>
      </c>
      <c r="B648" s="113" t="s">
        <v>1120</v>
      </c>
      <c r="C648" s="114" t="s">
        <v>969</v>
      </c>
      <c r="D648" s="110"/>
      <c r="E648" s="110"/>
      <c r="F648" s="24" t="s">
        <v>306</v>
      </c>
      <c r="G648" s="10"/>
      <c r="H648" s="10"/>
      <c r="I648" s="59">
        <v>228.57999999999998</v>
      </c>
      <c r="J648" s="10"/>
      <c r="K648" s="10"/>
      <c r="L648" s="611">
        <f t="shared" si="89"/>
        <v>235.44</v>
      </c>
      <c r="M648" s="10"/>
      <c r="N648" s="10"/>
      <c r="O648" s="51">
        <f>IF(P648="Yes",'MD Rates'!$B$1,R648)</f>
        <v>44287</v>
      </c>
      <c r="P648" s="5" t="str">
        <f t="shared" si="87"/>
        <v>Yes</v>
      </c>
      <c r="R648" s="6">
        <v>43922</v>
      </c>
      <c r="T648" s="100" t="s">
        <v>325</v>
      </c>
    </row>
    <row r="649" spans="1:20" x14ac:dyDescent="0.25">
      <c r="A649" s="110" t="s">
        <v>970</v>
      </c>
      <c r="B649" s="113" t="s">
        <v>1120</v>
      </c>
      <c r="C649" s="114" t="s">
        <v>969</v>
      </c>
      <c r="D649" s="110"/>
      <c r="E649" s="110"/>
      <c r="F649" s="24" t="s">
        <v>307</v>
      </c>
      <c r="G649" s="10"/>
      <c r="H649" s="10"/>
      <c r="I649" s="59">
        <v>251.45999999999998</v>
      </c>
      <c r="J649" s="10"/>
      <c r="K649" s="10"/>
      <c r="L649" s="611">
        <f t="shared" si="89"/>
        <v>259.01</v>
      </c>
      <c r="M649" s="10"/>
      <c r="N649" s="10"/>
      <c r="O649" s="51">
        <f>IF(P649="Yes",'MD Rates'!$B$1,R649)</f>
        <v>44287</v>
      </c>
      <c r="P649" s="5" t="str">
        <f t="shared" si="87"/>
        <v>Yes</v>
      </c>
      <c r="R649" s="6">
        <v>43922</v>
      </c>
      <c r="T649" s="100" t="s">
        <v>325</v>
      </c>
    </row>
    <row r="650" spans="1:20" x14ac:dyDescent="0.25">
      <c r="A650" s="110" t="s">
        <v>970</v>
      </c>
      <c r="B650" s="113" t="s">
        <v>1120</v>
      </c>
      <c r="C650" s="114" t="s">
        <v>969</v>
      </c>
      <c r="D650" s="110"/>
      <c r="E650" s="110"/>
      <c r="F650" s="24" t="s">
        <v>308</v>
      </c>
      <c r="G650" s="10"/>
      <c r="H650" s="10"/>
      <c r="I650" s="59">
        <v>45.7</v>
      </c>
      <c r="J650" s="10"/>
      <c r="K650" s="10"/>
      <c r="L650" s="611">
        <f t="shared" si="89"/>
        <v>47.07</v>
      </c>
      <c r="M650" s="10"/>
      <c r="N650" s="10"/>
      <c r="O650" s="51">
        <f>IF(P650="Yes",'MD Rates'!$B$1,R650)</f>
        <v>44287</v>
      </c>
      <c r="P650" s="5" t="str">
        <f t="shared" si="87"/>
        <v>Yes</v>
      </c>
      <c r="R650" s="6">
        <v>43922</v>
      </c>
      <c r="T650" s="100" t="s">
        <v>325</v>
      </c>
    </row>
    <row r="651" spans="1:20" x14ac:dyDescent="0.25">
      <c r="A651" s="107" t="s">
        <v>974</v>
      </c>
      <c r="B651" s="113" t="s">
        <v>1120</v>
      </c>
      <c r="C651" s="244" t="s">
        <v>963</v>
      </c>
      <c r="D651" s="10"/>
      <c r="E651" s="10"/>
      <c r="F651" s="107" t="s">
        <v>975</v>
      </c>
      <c r="G651" s="10"/>
      <c r="H651" s="10"/>
      <c r="I651" s="188">
        <v>403</v>
      </c>
      <c r="J651" s="10"/>
      <c r="K651" s="10"/>
      <c r="L651" s="271">
        <f>'MD Rates'!D173</f>
        <v>416</v>
      </c>
      <c r="M651" s="10"/>
      <c r="N651" s="10"/>
      <c r="O651" s="51">
        <f>IF(P651="Yes",'MD Rates'!$B$1,R651)</f>
        <v>44287</v>
      </c>
      <c r="P651" s="5" t="str">
        <f t="shared" ref="P651:P662" si="90">IF(I651&lt;&gt;L651,"Yes","No")</f>
        <v>Yes</v>
      </c>
      <c r="Q651" s="10"/>
      <c r="R651" s="6">
        <v>43922</v>
      </c>
      <c r="T651" s="100" t="s">
        <v>325</v>
      </c>
    </row>
    <row r="652" spans="1:20" x14ac:dyDescent="0.25">
      <c r="A652" s="107" t="s">
        <v>974</v>
      </c>
      <c r="B652" s="113" t="s">
        <v>1120</v>
      </c>
      <c r="C652" s="244" t="s">
        <v>963</v>
      </c>
      <c r="D652" s="10"/>
      <c r="E652" s="10"/>
      <c r="F652" s="107" t="s">
        <v>976</v>
      </c>
      <c r="G652" s="10"/>
      <c r="H652" s="10"/>
      <c r="I652" s="188">
        <v>605</v>
      </c>
      <c r="J652" s="10"/>
      <c r="K652" s="10"/>
      <c r="L652" s="271">
        <f>'MD Rates'!D174</f>
        <v>624</v>
      </c>
      <c r="M652" s="10"/>
      <c r="N652" s="10"/>
      <c r="O652" s="51">
        <f>IF(P652="Yes",'MD Rates'!$B$1,R652)</f>
        <v>44287</v>
      </c>
      <c r="P652" s="5" t="str">
        <f t="shared" si="90"/>
        <v>Yes</v>
      </c>
      <c r="Q652" s="10"/>
      <c r="R652" s="6">
        <v>43922</v>
      </c>
      <c r="T652" s="100" t="s">
        <v>325</v>
      </c>
    </row>
    <row r="653" spans="1:20" x14ac:dyDescent="0.25">
      <c r="A653" s="107" t="s">
        <v>974</v>
      </c>
      <c r="B653" s="113" t="s">
        <v>1120</v>
      </c>
      <c r="C653" s="244" t="s">
        <v>963</v>
      </c>
      <c r="D653" s="10"/>
      <c r="E653" s="10"/>
      <c r="F653" s="107" t="s">
        <v>977</v>
      </c>
      <c r="G653" s="10"/>
      <c r="H653" s="10"/>
      <c r="I653" s="10">
        <v>805</v>
      </c>
      <c r="J653" s="10"/>
      <c r="K653" s="10"/>
      <c r="L653" s="271">
        <f>'MD Rates'!D175</f>
        <v>830</v>
      </c>
      <c r="M653" s="10"/>
      <c r="N653" s="10"/>
      <c r="O653" s="51">
        <f>IF(P653="Yes",'MD Rates'!$B$1,R653)</f>
        <v>44287</v>
      </c>
      <c r="P653" s="5" t="str">
        <f t="shared" si="90"/>
        <v>Yes</v>
      </c>
      <c r="Q653" s="10"/>
      <c r="R653" s="6">
        <v>43922</v>
      </c>
      <c r="T653" s="100" t="s">
        <v>325</v>
      </c>
    </row>
    <row r="654" spans="1:20" x14ac:dyDescent="0.25">
      <c r="A654" s="107" t="s">
        <v>974</v>
      </c>
      <c r="B654" s="113" t="s">
        <v>1120</v>
      </c>
      <c r="C654" s="244" t="s">
        <v>963</v>
      </c>
      <c r="D654" s="10"/>
      <c r="E654" s="10"/>
      <c r="F654" s="107" t="s">
        <v>978</v>
      </c>
      <c r="G654" s="10"/>
      <c r="H654" s="10"/>
      <c r="I654" s="10">
        <v>1006</v>
      </c>
      <c r="J654" s="10"/>
      <c r="K654" s="10"/>
      <c r="L654" s="271">
        <f>'MD Rates'!D176</f>
        <v>1037</v>
      </c>
      <c r="M654" s="10"/>
      <c r="N654" s="10"/>
      <c r="O654" s="51">
        <f>IF(P654="Yes",'MD Rates'!$B$1,R654)</f>
        <v>44287</v>
      </c>
      <c r="P654" s="5" t="str">
        <f t="shared" si="90"/>
        <v>Yes</v>
      </c>
      <c r="Q654" s="10"/>
      <c r="R654" s="6">
        <v>43922</v>
      </c>
      <c r="T654" s="100" t="s">
        <v>325</v>
      </c>
    </row>
    <row r="655" spans="1:20" x14ac:dyDescent="0.25">
      <c r="A655" s="107" t="s">
        <v>974</v>
      </c>
      <c r="B655" s="113" t="s">
        <v>1120</v>
      </c>
      <c r="C655" s="244" t="s">
        <v>963</v>
      </c>
      <c r="D655" s="10"/>
      <c r="E655" s="10"/>
      <c r="F655" s="107" t="s">
        <v>979</v>
      </c>
      <c r="G655" s="10"/>
      <c r="H655" s="10"/>
      <c r="I655" s="10">
        <v>1206</v>
      </c>
      <c r="J655" s="10"/>
      <c r="K655" s="10"/>
      <c r="L655" s="271">
        <f>'MD Rates'!D177</f>
        <v>1243</v>
      </c>
      <c r="M655" s="10"/>
      <c r="N655" s="10"/>
      <c r="O655" s="51">
        <f>IF(P655="Yes",'MD Rates'!$B$1,R655)</f>
        <v>44287</v>
      </c>
      <c r="P655" s="5" t="str">
        <f t="shared" si="90"/>
        <v>Yes</v>
      </c>
      <c r="Q655" s="10"/>
      <c r="R655" s="6">
        <v>43922</v>
      </c>
      <c r="T655" s="100" t="s">
        <v>325</v>
      </c>
    </row>
    <row r="656" spans="1:20" x14ac:dyDescent="0.25">
      <c r="A656" s="107" t="s">
        <v>974</v>
      </c>
      <c r="B656" s="113" t="s">
        <v>1120</v>
      </c>
      <c r="C656" s="244" t="s">
        <v>963</v>
      </c>
      <c r="D656" s="10"/>
      <c r="E656" s="10"/>
      <c r="F656" s="107" t="s">
        <v>980</v>
      </c>
      <c r="G656" s="10"/>
      <c r="H656" s="10"/>
      <c r="I656" s="10">
        <v>1407</v>
      </c>
      <c r="J656" s="10"/>
      <c r="K656" s="10"/>
      <c r="L656" s="271">
        <f>'MD Rates'!D178</f>
        <v>1450</v>
      </c>
      <c r="M656" s="10"/>
      <c r="N656" s="10"/>
      <c r="O656" s="51">
        <f>IF(P656="Yes",'MD Rates'!$B$1,R656)</f>
        <v>44287</v>
      </c>
      <c r="P656" s="5" t="str">
        <f t="shared" si="90"/>
        <v>Yes</v>
      </c>
      <c r="Q656" s="10"/>
      <c r="R656" s="6">
        <v>43922</v>
      </c>
      <c r="T656" s="100" t="s">
        <v>325</v>
      </c>
    </row>
    <row r="657" spans="1:20" x14ac:dyDescent="0.25">
      <c r="A657" s="107" t="s">
        <v>974</v>
      </c>
      <c r="B657" s="113" t="s">
        <v>1120</v>
      </c>
      <c r="C657" s="244" t="s">
        <v>963</v>
      </c>
      <c r="D657" s="10"/>
      <c r="E657" s="10"/>
      <c r="F657" s="107" t="s">
        <v>981</v>
      </c>
      <c r="G657" s="10"/>
      <c r="H657" s="10"/>
      <c r="I657" s="10">
        <v>1607</v>
      </c>
      <c r="J657" s="10"/>
      <c r="K657" s="10"/>
      <c r="L657" s="271">
        <f>'MD Rates'!D179</f>
        <v>1656</v>
      </c>
      <c r="M657" s="10"/>
      <c r="N657" s="10"/>
      <c r="O657" s="51">
        <f>IF(P657="Yes",'MD Rates'!$B$1,R657)</f>
        <v>44287</v>
      </c>
      <c r="P657" s="5" t="str">
        <f t="shared" si="90"/>
        <v>Yes</v>
      </c>
      <c r="Q657" s="10"/>
      <c r="R657" s="6">
        <v>43922</v>
      </c>
      <c r="T657" s="100" t="s">
        <v>325</v>
      </c>
    </row>
    <row r="658" spans="1:20" x14ac:dyDescent="0.25">
      <c r="A658" s="107" t="s">
        <v>974</v>
      </c>
      <c r="B658" s="113" t="s">
        <v>1120</v>
      </c>
      <c r="C658" s="244" t="s">
        <v>963</v>
      </c>
      <c r="D658" s="10"/>
      <c r="E658" s="10"/>
      <c r="F658" s="107" t="s">
        <v>982</v>
      </c>
      <c r="G658" s="10"/>
      <c r="H658" s="10"/>
      <c r="I658" s="10">
        <v>202</v>
      </c>
      <c r="J658" s="10"/>
      <c r="K658" s="10"/>
      <c r="L658" s="271">
        <f>'MD Rates'!D172</f>
        <v>209</v>
      </c>
      <c r="M658" s="10"/>
      <c r="N658" s="10"/>
      <c r="O658" s="51">
        <f>IF(P658="Yes",'MD Rates'!$B$1,R658)</f>
        <v>44287</v>
      </c>
      <c r="P658" s="5" t="str">
        <f t="shared" si="90"/>
        <v>Yes</v>
      </c>
      <c r="Q658" s="10"/>
      <c r="R658" s="6">
        <v>43922</v>
      </c>
      <c r="T658" s="100" t="s">
        <v>325</v>
      </c>
    </row>
    <row r="659" spans="1:20" x14ac:dyDescent="0.25">
      <c r="A659" s="107" t="s">
        <v>974</v>
      </c>
      <c r="B659" s="113" t="s">
        <v>1120</v>
      </c>
      <c r="C659" s="244" t="s">
        <v>963</v>
      </c>
      <c r="D659" s="10"/>
      <c r="E659" s="10"/>
      <c r="F659" s="107" t="s">
        <v>983</v>
      </c>
      <c r="G659" s="10"/>
      <c r="H659" s="10"/>
      <c r="I659" s="10">
        <v>1808</v>
      </c>
      <c r="J659" s="10"/>
      <c r="K659" s="10"/>
      <c r="L659" s="271">
        <f>'MD Rates'!D180</f>
        <v>1863</v>
      </c>
      <c r="M659" s="10"/>
      <c r="N659" s="10"/>
      <c r="O659" s="51">
        <f>IF(P659="Yes",'MD Rates'!$B$1,R659)</f>
        <v>44287</v>
      </c>
      <c r="P659" s="5" t="str">
        <f t="shared" si="90"/>
        <v>Yes</v>
      </c>
      <c r="Q659" s="10"/>
      <c r="R659" s="6">
        <v>43922</v>
      </c>
      <c r="T659" s="100" t="s">
        <v>325</v>
      </c>
    </row>
    <row r="660" spans="1:20" x14ac:dyDescent="0.25">
      <c r="A660" s="107" t="s">
        <v>974</v>
      </c>
      <c r="B660" s="113" t="s">
        <v>1120</v>
      </c>
      <c r="C660" s="244" t="s">
        <v>963</v>
      </c>
      <c r="D660" s="10"/>
      <c r="E660" s="10"/>
      <c r="F660" s="107" t="s">
        <v>984</v>
      </c>
      <c r="G660" s="10"/>
      <c r="H660" s="10"/>
      <c r="I660" s="10">
        <v>2009</v>
      </c>
      <c r="J660" s="10"/>
      <c r="K660" s="10"/>
      <c r="L660" s="271">
        <f>'MD Rates'!D181</f>
        <v>2070</v>
      </c>
      <c r="M660" s="10"/>
      <c r="N660" s="10"/>
      <c r="O660" s="51">
        <f>IF(P660="Yes",'MD Rates'!$B$1,R660)</f>
        <v>44287</v>
      </c>
      <c r="P660" s="5" t="str">
        <f t="shared" si="90"/>
        <v>Yes</v>
      </c>
      <c r="Q660" s="10"/>
      <c r="R660" s="6">
        <v>43922</v>
      </c>
      <c r="T660" s="100" t="s">
        <v>325</v>
      </c>
    </row>
    <row r="661" spans="1:20" x14ac:dyDescent="0.25">
      <c r="A661" s="111" t="s">
        <v>974</v>
      </c>
      <c r="B661" s="113" t="s">
        <v>1120</v>
      </c>
      <c r="C661" s="244" t="s">
        <v>963</v>
      </c>
      <c r="D661" s="10"/>
      <c r="E661" s="10"/>
      <c r="F661" s="107" t="s">
        <v>985</v>
      </c>
      <c r="G661" s="10"/>
      <c r="H661" s="10"/>
      <c r="I661" s="10">
        <v>2211</v>
      </c>
      <c r="J661" s="10"/>
      <c r="K661" s="10"/>
      <c r="L661" s="271">
        <f>'MD Rates'!D182</f>
        <v>2278</v>
      </c>
      <c r="M661" s="10"/>
      <c r="N661" s="10"/>
      <c r="O661" s="51">
        <f>IF(P661="Yes",'MD Rates'!$B$1,R661)</f>
        <v>44287</v>
      </c>
      <c r="P661" s="5" t="str">
        <f t="shared" si="90"/>
        <v>Yes</v>
      </c>
      <c r="Q661" s="10"/>
      <c r="R661" s="6">
        <v>43922</v>
      </c>
      <c r="T661" s="100" t="s">
        <v>325</v>
      </c>
    </row>
    <row r="662" spans="1:20" x14ac:dyDescent="0.25">
      <c r="A662" s="111" t="s">
        <v>974</v>
      </c>
      <c r="B662" s="113" t="s">
        <v>1120</v>
      </c>
      <c r="C662" s="244" t="s">
        <v>963</v>
      </c>
      <c r="D662" s="10"/>
      <c r="E662" s="10"/>
      <c r="F662" s="107" t="s">
        <v>986</v>
      </c>
      <c r="G662" s="10"/>
      <c r="H662" s="10"/>
      <c r="I662" s="10">
        <v>2410</v>
      </c>
      <c r="J662" s="10"/>
      <c r="K662" s="10"/>
      <c r="L662" s="271">
        <f>'MD Rates'!D183</f>
        <v>2483</v>
      </c>
      <c r="M662" s="10"/>
      <c r="N662" s="10"/>
      <c r="O662" s="51">
        <f>IF(P662="Yes",'MD Rates'!$B$1,R662)</f>
        <v>44287</v>
      </c>
      <c r="P662" s="5" t="str">
        <f t="shared" si="90"/>
        <v>Yes</v>
      </c>
      <c r="Q662" s="10"/>
      <c r="R662" s="6">
        <v>43922</v>
      </c>
      <c r="T662" s="100" t="s">
        <v>325</v>
      </c>
    </row>
    <row r="663" spans="1:20" x14ac:dyDescent="0.25">
      <c r="A663" s="107" t="s">
        <v>987</v>
      </c>
      <c r="B663" s="113" t="s">
        <v>1120</v>
      </c>
      <c r="C663" s="244" t="s">
        <v>967</v>
      </c>
      <c r="D663" s="10"/>
      <c r="E663" s="10"/>
      <c r="F663" s="107" t="s">
        <v>988</v>
      </c>
      <c r="G663" s="10"/>
      <c r="H663" s="10"/>
      <c r="I663" s="59">
        <v>171.22</v>
      </c>
      <c r="J663" s="10"/>
      <c r="K663" s="10"/>
      <c r="L663" s="280">
        <f>'MD Rates'!G218</f>
        <v>176.36</v>
      </c>
      <c r="M663" s="10"/>
      <c r="N663" s="10"/>
      <c r="O663" s="51">
        <f>IF(P663="Yes",'MD Rates'!$B$1,R663)</f>
        <v>44287</v>
      </c>
      <c r="P663" s="5" t="str">
        <f t="shared" ref="P663:P668" si="91">IF(I663&lt;&gt;L663,"Yes","No")</f>
        <v>Yes</v>
      </c>
      <c r="Q663" s="10"/>
      <c r="R663" s="6">
        <v>43922</v>
      </c>
      <c r="T663" s="100" t="s">
        <v>325</v>
      </c>
    </row>
    <row r="664" spans="1:20" x14ac:dyDescent="0.25">
      <c r="A664" s="107" t="s">
        <v>987</v>
      </c>
      <c r="B664" s="113" t="s">
        <v>1120</v>
      </c>
      <c r="C664" s="244" t="s">
        <v>967</v>
      </c>
      <c r="D664" s="10"/>
      <c r="E664" s="10"/>
      <c r="F664" s="107" t="s">
        <v>989</v>
      </c>
      <c r="G664" s="10"/>
      <c r="H664" s="10"/>
      <c r="I664" s="59">
        <v>56.52</v>
      </c>
      <c r="J664" s="10"/>
      <c r="K664" s="10"/>
      <c r="L664" s="280">
        <f>'MD Rates'!G219</f>
        <v>58.22</v>
      </c>
      <c r="M664" s="10"/>
      <c r="N664" s="10"/>
      <c r="O664" s="51">
        <f>IF(P664="Yes",'MD Rates'!$B$1,R664)</f>
        <v>44287</v>
      </c>
      <c r="P664" s="5" t="str">
        <f t="shared" si="91"/>
        <v>Yes</v>
      </c>
      <c r="Q664" s="10"/>
      <c r="R664" s="6">
        <v>43922</v>
      </c>
      <c r="T664" s="100" t="s">
        <v>325</v>
      </c>
    </row>
    <row r="665" spans="1:20" x14ac:dyDescent="0.25">
      <c r="A665" s="107" t="s">
        <v>987</v>
      </c>
      <c r="B665" s="113" t="s">
        <v>1120</v>
      </c>
      <c r="C665" s="245" t="s">
        <v>969</v>
      </c>
      <c r="D665" s="10"/>
      <c r="E665" s="10"/>
      <c r="F665" s="107" t="s">
        <v>988</v>
      </c>
      <c r="G665" s="10"/>
      <c r="H665" s="10"/>
      <c r="I665" s="59">
        <v>171.22</v>
      </c>
      <c r="J665" s="10"/>
      <c r="K665" s="10"/>
      <c r="L665" s="611">
        <f>L663</f>
        <v>176.36</v>
      </c>
      <c r="M665" s="10"/>
      <c r="N665" s="10"/>
      <c r="O665" s="51">
        <f>IF(P665="Yes",'MD Rates'!$B$1,R665)</f>
        <v>44287</v>
      </c>
      <c r="P665" s="5" t="str">
        <f t="shared" si="91"/>
        <v>Yes</v>
      </c>
      <c r="Q665" s="10"/>
      <c r="R665" s="6">
        <v>43922</v>
      </c>
      <c r="T665" s="100" t="s">
        <v>325</v>
      </c>
    </row>
    <row r="666" spans="1:20" x14ac:dyDescent="0.25">
      <c r="A666" s="107" t="s">
        <v>987</v>
      </c>
      <c r="B666" s="113" t="s">
        <v>1120</v>
      </c>
      <c r="C666" s="245" t="s">
        <v>969</v>
      </c>
      <c r="D666" s="10"/>
      <c r="E666" s="10"/>
      <c r="F666" s="107" t="s">
        <v>989</v>
      </c>
      <c r="G666" s="10"/>
      <c r="H666" s="10"/>
      <c r="I666" s="59">
        <v>56.52</v>
      </c>
      <c r="J666" s="10"/>
      <c r="K666" s="10"/>
      <c r="L666" s="611">
        <f>L664</f>
        <v>58.22</v>
      </c>
      <c r="M666" s="10"/>
      <c r="N666" s="10"/>
      <c r="O666" s="51">
        <f>IF(P666="Yes",'MD Rates'!$B$1,R666)</f>
        <v>44287</v>
      </c>
      <c r="P666" s="5" t="str">
        <f t="shared" si="91"/>
        <v>Yes</v>
      </c>
      <c r="Q666" s="10"/>
      <c r="R666" s="6">
        <v>43922</v>
      </c>
      <c r="T666" s="100" t="s">
        <v>325</v>
      </c>
    </row>
    <row r="667" spans="1:20" x14ac:dyDescent="0.25">
      <c r="A667" s="107" t="s">
        <v>990</v>
      </c>
      <c r="B667" s="113" t="s">
        <v>1120</v>
      </c>
      <c r="C667" s="244" t="s">
        <v>967</v>
      </c>
      <c r="D667" s="10"/>
      <c r="E667" s="10"/>
      <c r="F667" s="107" t="s">
        <v>988</v>
      </c>
      <c r="G667" s="10"/>
      <c r="H667" s="10"/>
      <c r="I667" s="59">
        <v>171.22</v>
      </c>
      <c r="J667" s="10"/>
      <c r="K667" s="10"/>
      <c r="L667" s="280">
        <f>L663</f>
        <v>176.36</v>
      </c>
      <c r="M667" s="10"/>
      <c r="N667" s="10"/>
      <c r="O667" s="51">
        <f>IF(P667="Yes",'MD Rates'!$B$1,R667)</f>
        <v>44287</v>
      </c>
      <c r="P667" s="5" t="str">
        <f t="shared" si="91"/>
        <v>Yes</v>
      </c>
      <c r="Q667" s="10"/>
      <c r="R667" s="6">
        <v>43922</v>
      </c>
      <c r="T667" s="100" t="s">
        <v>325</v>
      </c>
    </row>
    <row r="668" spans="1:20" x14ac:dyDescent="0.25">
      <c r="A668" s="107" t="s">
        <v>990</v>
      </c>
      <c r="B668" s="113" t="s">
        <v>1120</v>
      </c>
      <c r="C668" s="244" t="s">
        <v>967</v>
      </c>
      <c r="D668" s="10"/>
      <c r="E668" s="10"/>
      <c r="F668" s="107" t="s">
        <v>989</v>
      </c>
      <c r="G668" s="10"/>
      <c r="H668" s="10"/>
      <c r="I668" s="59">
        <v>56.52</v>
      </c>
      <c r="J668" s="10"/>
      <c r="K668" s="10"/>
      <c r="L668" s="280">
        <f>L664</f>
        <v>58.22</v>
      </c>
      <c r="M668" s="10"/>
      <c r="N668" s="10"/>
      <c r="O668" s="51">
        <f>IF(P668="Yes",'MD Rates'!$B$1,R668)</f>
        <v>44287</v>
      </c>
      <c r="P668" s="5" t="str">
        <f t="shared" si="91"/>
        <v>Yes</v>
      </c>
      <c r="Q668" s="10"/>
      <c r="R668" s="6">
        <v>43922</v>
      </c>
      <c r="T668" s="100" t="s">
        <v>325</v>
      </c>
    </row>
    <row r="669" spans="1:20" x14ac:dyDescent="0.25">
      <c r="A669" s="110" t="s">
        <v>40</v>
      </c>
      <c r="B669" s="113" t="s">
        <v>1120</v>
      </c>
      <c r="C669" s="245" t="s">
        <v>967</v>
      </c>
      <c r="D669" s="10"/>
      <c r="E669" s="10"/>
      <c r="F669" s="107" t="s">
        <v>991</v>
      </c>
      <c r="G669" s="10"/>
      <c r="H669" s="10"/>
      <c r="I669" s="59">
        <v>97.82</v>
      </c>
      <c r="J669" s="10"/>
      <c r="K669" s="10"/>
      <c r="L669" s="280">
        <f>'MD Rates'!H235</f>
        <v>100.75</v>
      </c>
      <c r="M669" s="10"/>
      <c r="N669" s="10"/>
      <c r="O669" s="51">
        <f>IF(P669="Yes",'MD Rates'!$B$1,R669)</f>
        <v>44287</v>
      </c>
      <c r="P669" s="5" t="str">
        <f>IF(I669&lt;&gt;L669,"Yes","No")</f>
        <v>Yes</v>
      </c>
      <c r="Q669" s="10" t="s">
        <v>325</v>
      </c>
      <c r="R669" s="6">
        <v>43922</v>
      </c>
      <c r="T669" s="100" t="s">
        <v>325</v>
      </c>
    </row>
    <row r="670" spans="1:20" x14ac:dyDescent="0.25">
      <c r="A670" s="110" t="s">
        <v>40</v>
      </c>
      <c r="B670" s="113" t="s">
        <v>1120</v>
      </c>
      <c r="C670" s="245" t="s">
        <v>967</v>
      </c>
      <c r="D670" s="10"/>
      <c r="E670" s="10"/>
      <c r="F670" s="107" t="s">
        <v>992</v>
      </c>
      <c r="G670" s="10"/>
      <c r="H670" s="10"/>
      <c r="I670" s="59">
        <v>92.55</v>
      </c>
      <c r="J670" s="10"/>
      <c r="K670" s="10"/>
      <c r="L670" s="280">
        <f>'MD Rates'!H237</f>
        <v>95.33</v>
      </c>
      <c r="M670" s="10"/>
      <c r="N670" s="10"/>
      <c r="O670" s="51">
        <f>IF(P670="Yes",'MD Rates'!$B$1,R670)</f>
        <v>44287</v>
      </c>
      <c r="P670" s="5" t="str">
        <f>IF(I670&lt;&gt;L670,"Yes","No")</f>
        <v>Yes</v>
      </c>
      <c r="Q670" s="10" t="s">
        <v>325</v>
      </c>
      <c r="R670" s="6">
        <v>43922</v>
      </c>
      <c r="T670" s="100" t="s">
        <v>325</v>
      </c>
    </row>
    <row r="671" spans="1:20" x14ac:dyDescent="0.25">
      <c r="A671" s="110" t="s">
        <v>40</v>
      </c>
      <c r="B671" s="113" t="s">
        <v>1120</v>
      </c>
      <c r="C671" s="245" t="s">
        <v>967</v>
      </c>
      <c r="D671" s="10"/>
      <c r="E671" s="10"/>
      <c r="F671" s="107" t="s">
        <v>993</v>
      </c>
      <c r="G671" s="10"/>
      <c r="H671" s="10"/>
      <c r="I671" s="10">
        <v>112.37</v>
      </c>
      <c r="J671" s="10"/>
      <c r="K671" s="10"/>
      <c r="L671" s="280">
        <f>'MD Rates'!H236</f>
        <v>115.74</v>
      </c>
      <c r="M671" s="10"/>
      <c r="N671" s="10"/>
      <c r="O671" s="51">
        <f>IF(P671="Yes",'MD Rates'!$B$1,R671)</f>
        <v>44287</v>
      </c>
      <c r="P671" s="5" t="str">
        <f>IF(I671&lt;&gt;L671,"Yes","No")</f>
        <v>Yes</v>
      </c>
      <c r="Q671" s="10" t="s">
        <v>325</v>
      </c>
      <c r="R671" s="6">
        <v>43922</v>
      </c>
      <c r="T671" s="100" t="s">
        <v>325</v>
      </c>
    </row>
    <row r="672" spans="1:20" x14ac:dyDescent="0.25">
      <c r="A672" s="110" t="s">
        <v>40</v>
      </c>
      <c r="B672" s="113" t="s">
        <v>1120</v>
      </c>
      <c r="C672" s="245" t="s">
        <v>967</v>
      </c>
      <c r="D672" s="10"/>
      <c r="E672" s="10"/>
      <c r="F672" s="107" t="s">
        <v>994</v>
      </c>
      <c r="G672" s="10"/>
      <c r="H672" s="10"/>
      <c r="I672" s="59">
        <v>97.82</v>
      </c>
      <c r="J672" s="10"/>
      <c r="K672" s="10"/>
      <c r="L672" s="280">
        <f>'MD Rates'!H235</f>
        <v>100.75</v>
      </c>
      <c r="M672" s="10"/>
      <c r="N672" s="10"/>
      <c r="O672" s="51">
        <f>IF(P672="Yes",'MD Rates'!$B$1,R672)</f>
        <v>44287</v>
      </c>
      <c r="P672" s="5" t="str">
        <f>IF(I672&lt;&gt;L672,"Yes","No")</f>
        <v>Yes</v>
      </c>
      <c r="Q672" s="10" t="s">
        <v>325</v>
      </c>
      <c r="R672" s="6">
        <v>43922</v>
      </c>
      <c r="T672" s="100" t="s">
        <v>325</v>
      </c>
    </row>
    <row r="673" spans="1:20" hidden="1" x14ac:dyDescent="0.25">
      <c r="A673" s="257" t="s">
        <v>995</v>
      </c>
      <c r="B673" s="113" t="s">
        <v>1120</v>
      </c>
      <c r="C673" s="257" t="s">
        <v>966</v>
      </c>
      <c r="D673" s="257" t="s">
        <v>28</v>
      </c>
      <c r="I673" s="228" t="s">
        <v>325</v>
      </c>
      <c r="J673" s="10"/>
      <c r="K673" s="239"/>
      <c r="L673" s="359" t="s">
        <v>325</v>
      </c>
      <c r="M673" s="10"/>
      <c r="N673" s="10"/>
      <c r="O673" s="51">
        <f>IF(P673="Yes",'MD Rates'!$B$1,R673)</f>
        <v>39904</v>
      </c>
      <c r="P673" s="5" t="str">
        <f>IF(I673&lt;&gt;L673,"Yes","No")</f>
        <v>No</v>
      </c>
      <c r="R673" s="6">
        <v>39904</v>
      </c>
      <c r="S673"/>
      <c r="T673" s="100" t="s">
        <v>325</v>
      </c>
    </row>
    <row r="674" spans="1:20" ht="14.5" x14ac:dyDescent="0.35">
      <c r="A674" s="628" t="s">
        <v>1123</v>
      </c>
      <c r="B674" s="688" t="s">
        <v>1120</v>
      </c>
      <c r="C674" s="688" t="s">
        <v>967</v>
      </c>
      <c r="D674" s="628"/>
      <c r="E674" s="628"/>
      <c r="F674" s="628" t="s">
        <v>991</v>
      </c>
      <c r="G674" s="628"/>
      <c r="H674" s="628"/>
      <c r="I674" s="59">
        <v>97.82</v>
      </c>
      <c r="J674" s="10"/>
      <c r="K674" s="10"/>
      <c r="L674" s="280">
        <f>L669</f>
        <v>100.75</v>
      </c>
      <c r="M674" s="10"/>
      <c r="N674" s="10"/>
      <c r="O674" s="51">
        <f>IF(P674="Yes",'MD Rates'!$B$1,R674)</f>
        <v>44287</v>
      </c>
      <c r="P674" s="5" t="str">
        <f t="shared" ref="P674:P681" si="92">IF(I674&lt;&gt;L674,"Yes","No")</f>
        <v>Yes</v>
      </c>
      <c r="Q674" s="10"/>
      <c r="R674" s="6">
        <v>43922</v>
      </c>
      <c r="T674" s="100" t="s">
        <v>325</v>
      </c>
    </row>
    <row r="675" spans="1:20" ht="14.5" x14ac:dyDescent="0.35">
      <c r="A675" s="628" t="s">
        <v>1123</v>
      </c>
      <c r="B675" s="688" t="s">
        <v>1120</v>
      </c>
      <c r="C675" s="688" t="s">
        <v>967</v>
      </c>
      <c r="D675" s="628"/>
      <c r="E675" s="628"/>
      <c r="F675" s="628" t="s">
        <v>992</v>
      </c>
      <c r="G675" s="628"/>
      <c r="H675" s="628"/>
      <c r="I675" s="633">
        <v>92.55</v>
      </c>
      <c r="J675" s="10"/>
      <c r="K675" s="10"/>
      <c r="L675" s="280">
        <f>L670</f>
        <v>95.33</v>
      </c>
      <c r="M675" s="10"/>
      <c r="N675" s="10"/>
      <c r="O675" s="51">
        <f>IF(P675="Yes",'MD Rates'!$B$1,R675)</f>
        <v>44287</v>
      </c>
      <c r="P675" s="5" t="str">
        <f t="shared" si="92"/>
        <v>Yes</v>
      </c>
      <c r="Q675" s="10"/>
      <c r="R675" s="6">
        <v>43922</v>
      </c>
      <c r="T675" s="100" t="s">
        <v>325</v>
      </c>
    </row>
    <row r="676" spans="1:20" ht="14.5" x14ac:dyDescent="0.35">
      <c r="A676" s="628" t="s">
        <v>1123</v>
      </c>
      <c r="B676" s="688" t="s">
        <v>1120</v>
      </c>
      <c r="C676" s="688" t="s">
        <v>967</v>
      </c>
      <c r="D676" s="628"/>
      <c r="E676" s="628"/>
      <c r="F676" s="628" t="s">
        <v>993</v>
      </c>
      <c r="G676" s="628"/>
      <c r="H676" s="628"/>
      <c r="I676" s="628">
        <v>112.37</v>
      </c>
      <c r="J676" s="10"/>
      <c r="K676" s="10"/>
      <c r="L676" s="280">
        <f>L671</f>
        <v>115.74</v>
      </c>
      <c r="M676" s="10"/>
      <c r="N676" s="10"/>
      <c r="O676" s="51">
        <f>IF(P676="Yes",'MD Rates'!$B$1,R676)</f>
        <v>44287</v>
      </c>
      <c r="P676" s="5" t="str">
        <f t="shared" si="92"/>
        <v>Yes</v>
      </c>
      <c r="Q676" s="10"/>
      <c r="R676" s="6">
        <v>43922</v>
      </c>
      <c r="T676" s="100" t="s">
        <v>325</v>
      </c>
    </row>
    <row r="677" spans="1:20" ht="14.5" x14ac:dyDescent="0.35">
      <c r="A677" s="628" t="s">
        <v>1123</v>
      </c>
      <c r="B677" s="688" t="s">
        <v>1120</v>
      </c>
      <c r="C677" s="688" t="s">
        <v>967</v>
      </c>
      <c r="D677" s="628"/>
      <c r="E677" s="628"/>
      <c r="F677" s="628" t="s">
        <v>994</v>
      </c>
      <c r="G677" s="628"/>
      <c r="H677" s="628"/>
      <c r="I677" s="628">
        <v>97.82</v>
      </c>
      <c r="J677" s="10"/>
      <c r="K677" s="10"/>
      <c r="L677" s="280">
        <f>L672</f>
        <v>100.75</v>
      </c>
      <c r="M677" s="10"/>
      <c r="N677" s="10"/>
      <c r="O677" s="51">
        <f>IF(P677="Yes",'MD Rates'!$B$1,R677)</f>
        <v>44287</v>
      </c>
      <c r="P677" s="5" t="str">
        <f t="shared" si="92"/>
        <v>Yes</v>
      </c>
      <c r="Q677" s="10"/>
      <c r="R677" s="6">
        <v>43922</v>
      </c>
      <c r="T677" s="100" t="s">
        <v>325</v>
      </c>
    </row>
    <row r="678" spans="1:20" ht="14.5" x14ac:dyDescent="0.35">
      <c r="A678" s="628" t="s">
        <v>1124</v>
      </c>
      <c r="B678" s="688" t="s">
        <v>1120</v>
      </c>
      <c r="C678" s="688" t="s">
        <v>967</v>
      </c>
      <c r="D678" s="628"/>
      <c r="E678" s="628"/>
      <c r="F678" s="628" t="s">
        <v>991</v>
      </c>
      <c r="G678" s="628"/>
      <c r="H678" s="628"/>
      <c r="I678" s="628">
        <v>97.82</v>
      </c>
      <c r="J678" s="10"/>
      <c r="K678" s="10"/>
      <c r="L678" s="280">
        <f>L674</f>
        <v>100.75</v>
      </c>
      <c r="M678" s="10"/>
      <c r="N678" s="10"/>
      <c r="O678" s="51">
        <f>IF(P678="Yes",'MD Rates'!$B$1,R678)</f>
        <v>44287</v>
      </c>
      <c r="P678" s="5" t="str">
        <f t="shared" si="92"/>
        <v>Yes</v>
      </c>
      <c r="Q678" s="10"/>
      <c r="R678" s="6">
        <v>43922</v>
      </c>
      <c r="T678" s="100" t="s">
        <v>325</v>
      </c>
    </row>
    <row r="679" spans="1:20" ht="14.5" x14ac:dyDescent="0.35">
      <c r="A679" s="628" t="s">
        <v>1124</v>
      </c>
      <c r="B679" s="688" t="s">
        <v>1120</v>
      </c>
      <c r="C679" s="688" t="s">
        <v>967</v>
      </c>
      <c r="D679" s="628"/>
      <c r="E679" s="628"/>
      <c r="F679" s="628" t="s">
        <v>992</v>
      </c>
      <c r="G679" s="628"/>
      <c r="H679" s="628"/>
      <c r="I679" s="628">
        <v>92.55</v>
      </c>
      <c r="J679" s="10"/>
      <c r="K679" s="10"/>
      <c r="L679" s="280">
        <f>L675</f>
        <v>95.33</v>
      </c>
      <c r="M679" s="10"/>
      <c r="N679" s="10"/>
      <c r="O679" s="51">
        <f>IF(P679="Yes",'MD Rates'!$B$1,R679)</f>
        <v>44287</v>
      </c>
      <c r="P679" s="5" t="str">
        <f t="shared" si="92"/>
        <v>Yes</v>
      </c>
      <c r="Q679" s="10"/>
      <c r="R679" s="6">
        <v>43922</v>
      </c>
      <c r="T679" s="100" t="s">
        <v>325</v>
      </c>
    </row>
    <row r="680" spans="1:20" ht="14.5" x14ac:dyDescent="0.35">
      <c r="A680" s="628" t="s">
        <v>1124</v>
      </c>
      <c r="B680" s="688" t="s">
        <v>1120</v>
      </c>
      <c r="C680" s="688" t="s">
        <v>967</v>
      </c>
      <c r="D680" s="628"/>
      <c r="E680" s="628"/>
      <c r="F680" s="628" t="s">
        <v>993</v>
      </c>
      <c r="G680" s="628"/>
      <c r="H680" s="628"/>
      <c r="I680" s="628">
        <v>112.37</v>
      </c>
      <c r="J680" s="10"/>
      <c r="K680" s="10"/>
      <c r="L680" s="280">
        <f>L676</f>
        <v>115.74</v>
      </c>
      <c r="M680" s="10"/>
      <c r="N680" s="10"/>
      <c r="O680" s="51">
        <f>IF(P680="Yes",'MD Rates'!$B$1,R680)</f>
        <v>44287</v>
      </c>
      <c r="P680" s="5" t="str">
        <f t="shared" si="92"/>
        <v>Yes</v>
      </c>
      <c r="Q680" s="10"/>
      <c r="R680" s="6">
        <v>43922</v>
      </c>
      <c r="T680" s="100" t="s">
        <v>325</v>
      </c>
    </row>
    <row r="681" spans="1:20" ht="14.5" x14ac:dyDescent="0.35">
      <c r="A681" s="628" t="s">
        <v>1124</v>
      </c>
      <c r="B681" s="688" t="s">
        <v>1120</v>
      </c>
      <c r="C681" s="688" t="s">
        <v>967</v>
      </c>
      <c r="D681" s="628"/>
      <c r="E681" s="628"/>
      <c r="F681" s="628" t="s">
        <v>994</v>
      </c>
      <c r="G681" s="628"/>
      <c r="H681" s="628"/>
      <c r="I681" s="628">
        <v>97.82</v>
      </c>
      <c r="J681" s="10"/>
      <c r="K681" s="10"/>
      <c r="L681" s="280">
        <f>L677</f>
        <v>100.75</v>
      </c>
      <c r="M681" s="10"/>
      <c r="N681" s="10"/>
      <c r="O681" s="51">
        <f>IF(P681="Yes",'MD Rates'!$B$1,R681)</f>
        <v>44287</v>
      </c>
      <c r="P681" s="5" t="str">
        <f t="shared" si="92"/>
        <v>Yes</v>
      </c>
      <c r="Q681" s="10"/>
      <c r="R681" s="6">
        <v>43922</v>
      </c>
      <c r="T681" s="100" t="s">
        <v>325</v>
      </c>
    </row>
    <row r="682" spans="1:20" x14ac:dyDescent="0.25">
      <c r="A682" s="282" t="s">
        <v>996</v>
      </c>
      <c r="B682" s="113" t="s">
        <v>1120</v>
      </c>
      <c r="C682" s="286" t="s">
        <v>967</v>
      </c>
      <c r="D682" s="8"/>
      <c r="E682" s="8"/>
      <c r="F682" s="282" t="s">
        <v>997</v>
      </c>
      <c r="G682" s="8"/>
      <c r="H682" s="8"/>
      <c r="I682" s="226">
        <v>57.86</v>
      </c>
      <c r="J682" s="10"/>
      <c r="K682" s="8"/>
      <c r="L682" s="625">
        <f>'MD Rates'!H277</f>
        <v>59.6</v>
      </c>
      <c r="M682" s="8"/>
      <c r="N682" s="8"/>
      <c r="O682" s="51">
        <f>IF(P682="Yes",'MD Rates'!$B$1,R682)</f>
        <v>44287</v>
      </c>
      <c r="P682" s="9" t="str">
        <f t="shared" ref="P682:P726" si="93">IF(I682&lt;&gt;L682,"Yes","No")</f>
        <v>Yes</v>
      </c>
      <c r="Q682" s="8"/>
      <c r="R682" s="6">
        <v>43922</v>
      </c>
      <c r="T682" s="100" t="s">
        <v>325</v>
      </c>
    </row>
    <row r="683" spans="1:20" x14ac:dyDescent="0.25">
      <c r="A683" s="282" t="s">
        <v>996</v>
      </c>
      <c r="B683" s="113" t="s">
        <v>1120</v>
      </c>
      <c r="C683" s="286" t="s">
        <v>967</v>
      </c>
      <c r="D683" s="8"/>
      <c r="E683" s="8"/>
      <c r="F683" s="282" t="s">
        <v>998</v>
      </c>
      <c r="G683" s="8"/>
      <c r="H683" s="8"/>
      <c r="I683" s="226">
        <v>141.72999999999999</v>
      </c>
      <c r="J683" s="10"/>
      <c r="K683" s="8"/>
      <c r="L683" s="362">
        <f>'MD Rates'!H279</f>
        <v>145.97999999999999</v>
      </c>
      <c r="M683" s="8"/>
      <c r="N683" s="8"/>
      <c r="O683" s="51">
        <f>IF(P683="Yes",'MD Rates'!$B$1,R683)</f>
        <v>44287</v>
      </c>
      <c r="P683" s="229" t="str">
        <f t="shared" si="93"/>
        <v>Yes</v>
      </c>
      <c r="Q683" s="8"/>
      <c r="R683" s="6">
        <v>43922</v>
      </c>
      <c r="T683" s="100" t="s">
        <v>325</v>
      </c>
    </row>
    <row r="684" spans="1:20" x14ac:dyDescent="0.25">
      <c r="A684" s="282" t="s">
        <v>996</v>
      </c>
      <c r="B684" s="113" t="s">
        <v>1120</v>
      </c>
      <c r="C684" s="244" t="s">
        <v>967</v>
      </c>
      <c r="D684" s="10"/>
      <c r="E684" s="10"/>
      <c r="F684" s="107" t="s">
        <v>999</v>
      </c>
      <c r="G684" s="10"/>
      <c r="H684" s="10"/>
      <c r="I684" s="10">
        <v>86.86</v>
      </c>
      <c r="J684" s="10"/>
      <c r="K684" s="10"/>
      <c r="L684" s="280">
        <f>'MD Rates'!H276</f>
        <v>89.47</v>
      </c>
      <c r="M684" s="10"/>
      <c r="N684" s="10"/>
      <c r="O684" s="51">
        <f>IF(P684="Yes",'MD Rates'!$B$1,R684)</f>
        <v>44287</v>
      </c>
      <c r="P684" s="5" t="str">
        <f t="shared" si="93"/>
        <v>Yes</v>
      </c>
      <c r="Q684" s="10"/>
      <c r="R684" s="6">
        <v>43922</v>
      </c>
      <c r="T684" s="100" t="s">
        <v>325</v>
      </c>
    </row>
    <row r="685" spans="1:20" x14ac:dyDescent="0.25">
      <c r="A685" s="282" t="s">
        <v>996</v>
      </c>
      <c r="B685" s="113" t="s">
        <v>1120</v>
      </c>
      <c r="C685" s="244" t="s">
        <v>967</v>
      </c>
      <c r="D685" s="10"/>
      <c r="E685" s="10"/>
      <c r="F685" s="107" t="s">
        <v>1000</v>
      </c>
      <c r="G685" s="10"/>
      <c r="H685" s="10"/>
      <c r="I685" s="59">
        <v>43.02</v>
      </c>
      <c r="J685" s="10"/>
      <c r="K685" s="10"/>
      <c r="L685" s="280">
        <f>'MD Rates'!H284</f>
        <v>44.31</v>
      </c>
      <c r="M685" s="10"/>
      <c r="N685" s="10"/>
      <c r="O685" s="51">
        <f>IF(P685="Yes",'MD Rates'!$B$1,R685)</f>
        <v>44287</v>
      </c>
      <c r="P685" s="5" t="str">
        <f t="shared" si="93"/>
        <v>Yes</v>
      </c>
      <c r="Q685" s="10"/>
      <c r="R685" s="6">
        <v>43922</v>
      </c>
      <c r="T685" s="100" t="s">
        <v>325</v>
      </c>
    </row>
    <row r="686" spans="1:20" x14ac:dyDescent="0.25">
      <c r="A686" s="107" t="s">
        <v>996</v>
      </c>
      <c r="B686" s="113" t="s">
        <v>1120</v>
      </c>
      <c r="C686" s="244" t="s">
        <v>967</v>
      </c>
      <c r="D686" s="10"/>
      <c r="E686" s="10"/>
      <c r="F686" s="107" t="s">
        <v>1001</v>
      </c>
      <c r="G686" s="10"/>
      <c r="H686" s="10"/>
      <c r="I686" s="59">
        <v>141.72999999999999</v>
      </c>
      <c r="J686" s="10"/>
      <c r="K686" s="10"/>
      <c r="L686" s="280">
        <f>'MD Rates'!H285</f>
        <v>145.97999999999999</v>
      </c>
      <c r="M686" s="10"/>
      <c r="N686" s="10"/>
      <c r="O686" s="51">
        <f>IF(P686="Yes",'MD Rates'!$B$1,R686)</f>
        <v>44287</v>
      </c>
      <c r="P686" s="5" t="str">
        <f t="shared" si="93"/>
        <v>Yes</v>
      </c>
      <c r="Q686" s="10"/>
      <c r="R686" s="6">
        <v>43922</v>
      </c>
      <c r="T686" s="100" t="s">
        <v>325</v>
      </c>
    </row>
    <row r="687" spans="1:20" x14ac:dyDescent="0.25">
      <c r="A687" s="282" t="s">
        <v>996</v>
      </c>
      <c r="B687" s="113" t="s">
        <v>1120</v>
      </c>
      <c r="C687" s="244" t="s">
        <v>967</v>
      </c>
      <c r="D687" s="10"/>
      <c r="E687" s="10"/>
      <c r="F687" s="107" t="s">
        <v>1002</v>
      </c>
      <c r="G687" s="10"/>
      <c r="H687" s="10"/>
      <c r="I687" s="59">
        <v>64.91</v>
      </c>
      <c r="J687" s="10"/>
      <c r="K687" s="10"/>
      <c r="L687" s="280">
        <f>'MD Rates'!H283</f>
        <v>66.86</v>
      </c>
      <c r="M687" s="10"/>
      <c r="N687" s="10"/>
      <c r="O687" s="51">
        <f>IF(P687="Yes",'MD Rates'!$B$1,R687)</f>
        <v>44287</v>
      </c>
      <c r="P687" s="5" t="str">
        <f t="shared" si="93"/>
        <v>Yes</v>
      </c>
      <c r="Q687" s="10"/>
      <c r="R687" s="6">
        <v>43922</v>
      </c>
      <c r="T687" s="100" t="s">
        <v>325</v>
      </c>
    </row>
    <row r="688" spans="1:20" x14ac:dyDescent="0.25">
      <c r="A688" s="107" t="s">
        <v>996</v>
      </c>
      <c r="B688" s="113" t="s">
        <v>1120</v>
      </c>
      <c r="C688" s="244" t="s">
        <v>967</v>
      </c>
      <c r="D688" s="10"/>
      <c r="E688" s="10"/>
      <c r="F688" s="107" t="s">
        <v>1003</v>
      </c>
      <c r="G688" s="10"/>
      <c r="H688" s="10"/>
      <c r="I688" s="59">
        <v>43.02</v>
      </c>
      <c r="J688" s="10"/>
      <c r="K688" s="10"/>
      <c r="L688" s="280">
        <f>'MD Rates'!H274</f>
        <v>44.31</v>
      </c>
      <c r="M688" s="10"/>
      <c r="N688" s="10"/>
      <c r="O688" s="51">
        <f>IF(P688="Yes",'MD Rates'!$B$1,R688)</f>
        <v>44287</v>
      </c>
      <c r="P688" s="5" t="str">
        <f t="shared" si="93"/>
        <v>Yes</v>
      </c>
      <c r="Q688" s="10"/>
      <c r="R688" s="6">
        <v>43922</v>
      </c>
      <c r="T688" s="100" t="s">
        <v>325</v>
      </c>
    </row>
    <row r="689" spans="1:20" x14ac:dyDescent="0.25">
      <c r="A689" s="107" t="s">
        <v>996</v>
      </c>
      <c r="B689" s="113" t="s">
        <v>1120</v>
      </c>
      <c r="C689" s="244" t="s">
        <v>967</v>
      </c>
      <c r="D689" s="10"/>
      <c r="E689" s="10"/>
      <c r="F689" s="107" t="s">
        <v>1004</v>
      </c>
      <c r="G689" s="10"/>
      <c r="H689" s="10"/>
      <c r="I689" s="59">
        <v>101.06</v>
      </c>
      <c r="J689" s="10"/>
      <c r="K689" s="10"/>
      <c r="L689" s="280">
        <f>'MD Rates'!H278</f>
        <v>104.09</v>
      </c>
      <c r="M689" s="10"/>
      <c r="N689" s="10"/>
      <c r="O689" s="51">
        <f>IF(P689="Yes",'MD Rates'!$B$1,R689)</f>
        <v>44287</v>
      </c>
      <c r="P689" s="5" t="str">
        <f t="shared" si="93"/>
        <v>Yes</v>
      </c>
      <c r="Q689" s="10"/>
      <c r="R689" s="6">
        <v>43922</v>
      </c>
      <c r="T689" s="100" t="s">
        <v>325</v>
      </c>
    </row>
    <row r="690" spans="1:20" x14ac:dyDescent="0.25">
      <c r="A690" s="107" t="s">
        <v>996</v>
      </c>
      <c r="B690" s="113" t="s">
        <v>1120</v>
      </c>
      <c r="C690" s="244" t="s">
        <v>967</v>
      </c>
      <c r="D690" s="10"/>
      <c r="E690" s="10"/>
      <c r="F690" s="107" t="s">
        <v>1005</v>
      </c>
      <c r="G690" s="10"/>
      <c r="H690" s="10"/>
      <c r="I690" s="59">
        <v>64.91</v>
      </c>
      <c r="J690" s="10"/>
      <c r="K690" s="10"/>
      <c r="L690" s="280">
        <f>'MD Rates'!H273</f>
        <v>66.86</v>
      </c>
      <c r="M690" s="10"/>
      <c r="N690" s="10"/>
      <c r="O690" s="51">
        <f>IF(P690="Yes",'MD Rates'!$B$1,R690)</f>
        <v>44287</v>
      </c>
      <c r="P690" s="5" t="str">
        <f t="shared" si="93"/>
        <v>Yes</v>
      </c>
      <c r="Q690" s="10"/>
      <c r="R690" s="6">
        <v>43922</v>
      </c>
      <c r="T690" s="100" t="s">
        <v>325</v>
      </c>
    </row>
    <row r="691" spans="1:20" x14ac:dyDescent="0.25">
      <c r="A691" s="110" t="s">
        <v>996</v>
      </c>
      <c r="B691" s="113" t="s">
        <v>1120</v>
      </c>
      <c r="C691" s="114" t="s">
        <v>969</v>
      </c>
      <c r="D691" s="110"/>
      <c r="E691" s="110"/>
      <c r="F691" s="107" t="s">
        <v>997</v>
      </c>
      <c r="G691" s="10"/>
      <c r="H691" s="10"/>
      <c r="I691" s="59">
        <v>57.86</v>
      </c>
      <c r="J691" s="10"/>
      <c r="K691" s="10"/>
      <c r="L691" s="611">
        <f t="shared" ref="L691:L707" si="94">L682</f>
        <v>59.6</v>
      </c>
      <c r="M691" s="10"/>
      <c r="N691" s="10"/>
      <c r="O691" s="51">
        <f>IF(P691="Yes",'MD Rates'!$B$1,R691)</f>
        <v>44287</v>
      </c>
      <c r="P691" s="5" t="str">
        <f t="shared" si="93"/>
        <v>Yes</v>
      </c>
      <c r="Q691" s="10"/>
      <c r="R691" s="6">
        <v>43922</v>
      </c>
      <c r="T691" s="100" t="s">
        <v>325</v>
      </c>
    </row>
    <row r="692" spans="1:20" x14ac:dyDescent="0.25">
      <c r="A692" s="110" t="s">
        <v>996</v>
      </c>
      <c r="B692" s="113" t="s">
        <v>1120</v>
      </c>
      <c r="C692" s="114" t="s">
        <v>969</v>
      </c>
      <c r="D692" s="110"/>
      <c r="E692" s="110"/>
      <c r="F692" s="107" t="s">
        <v>998</v>
      </c>
      <c r="G692" s="10"/>
      <c r="H692" s="10"/>
      <c r="I692" s="59">
        <v>141.72999999999999</v>
      </c>
      <c r="J692" s="10"/>
      <c r="K692" s="10"/>
      <c r="L692" s="611">
        <f t="shared" si="94"/>
        <v>145.97999999999999</v>
      </c>
      <c r="M692" s="10"/>
      <c r="N692" s="10"/>
      <c r="O692" s="51">
        <f>IF(P692="Yes",'MD Rates'!$B$1,R692)</f>
        <v>44287</v>
      </c>
      <c r="P692" s="5" t="str">
        <f t="shared" si="93"/>
        <v>Yes</v>
      </c>
      <c r="Q692" s="10"/>
      <c r="R692" s="6">
        <v>43922</v>
      </c>
      <c r="T692" s="100" t="s">
        <v>325</v>
      </c>
    </row>
    <row r="693" spans="1:20" x14ac:dyDescent="0.25">
      <c r="A693" s="110" t="s">
        <v>996</v>
      </c>
      <c r="B693" s="113" t="s">
        <v>1120</v>
      </c>
      <c r="C693" s="114" t="s">
        <v>969</v>
      </c>
      <c r="D693" s="110"/>
      <c r="E693" s="110"/>
      <c r="F693" s="107" t="s">
        <v>999</v>
      </c>
      <c r="G693" s="10"/>
      <c r="H693" s="10"/>
      <c r="I693" s="10">
        <v>86.86</v>
      </c>
      <c r="J693" s="10"/>
      <c r="K693" s="10"/>
      <c r="L693" s="611">
        <f t="shared" si="94"/>
        <v>89.47</v>
      </c>
      <c r="M693" s="10"/>
      <c r="N693" s="10"/>
      <c r="O693" s="51">
        <f>IF(P693="Yes",'MD Rates'!$B$1,R693)</f>
        <v>44287</v>
      </c>
      <c r="P693" s="5" t="str">
        <f t="shared" si="93"/>
        <v>Yes</v>
      </c>
      <c r="Q693" s="10"/>
      <c r="R693" s="6">
        <v>43922</v>
      </c>
      <c r="T693" s="100" t="s">
        <v>325</v>
      </c>
    </row>
    <row r="694" spans="1:20" x14ac:dyDescent="0.25">
      <c r="A694" s="110" t="s">
        <v>996</v>
      </c>
      <c r="B694" s="113" t="s">
        <v>1120</v>
      </c>
      <c r="C694" s="114" t="s">
        <v>969</v>
      </c>
      <c r="D694" s="110"/>
      <c r="E694" s="110"/>
      <c r="F694" s="107" t="s">
        <v>1000</v>
      </c>
      <c r="G694" s="10"/>
      <c r="H694" s="10"/>
      <c r="I694" s="59">
        <v>43.02</v>
      </c>
      <c r="J694" s="10"/>
      <c r="K694" s="10"/>
      <c r="L694" s="611">
        <f t="shared" si="94"/>
        <v>44.31</v>
      </c>
      <c r="M694" s="10"/>
      <c r="N694" s="10"/>
      <c r="O694" s="51">
        <f>IF(P694="Yes",'MD Rates'!$B$1,R694)</f>
        <v>44287</v>
      </c>
      <c r="P694" s="5" t="str">
        <f t="shared" si="93"/>
        <v>Yes</v>
      </c>
      <c r="Q694" s="10"/>
      <c r="R694" s="6">
        <v>43922</v>
      </c>
      <c r="T694" s="100" t="s">
        <v>325</v>
      </c>
    </row>
    <row r="695" spans="1:20" x14ac:dyDescent="0.25">
      <c r="A695" s="110" t="s">
        <v>996</v>
      </c>
      <c r="B695" s="113" t="s">
        <v>1120</v>
      </c>
      <c r="C695" s="114" t="s">
        <v>969</v>
      </c>
      <c r="D695" s="110"/>
      <c r="E695" s="110"/>
      <c r="F695" s="107" t="s">
        <v>1001</v>
      </c>
      <c r="G695" s="10"/>
      <c r="H695" s="10"/>
      <c r="I695" s="59">
        <v>141.72999999999999</v>
      </c>
      <c r="J695" s="10"/>
      <c r="K695" s="10"/>
      <c r="L695" s="611">
        <f t="shared" si="94"/>
        <v>145.97999999999999</v>
      </c>
      <c r="M695" s="10"/>
      <c r="N695" s="10"/>
      <c r="O695" s="51">
        <f>IF(P695="Yes",'MD Rates'!$B$1,R695)</f>
        <v>44287</v>
      </c>
      <c r="P695" s="5" t="str">
        <f t="shared" si="93"/>
        <v>Yes</v>
      </c>
      <c r="Q695" s="10"/>
      <c r="R695" s="6">
        <v>43922</v>
      </c>
      <c r="T695" s="100" t="s">
        <v>325</v>
      </c>
    </row>
    <row r="696" spans="1:20" x14ac:dyDescent="0.25">
      <c r="A696" s="110" t="s">
        <v>996</v>
      </c>
      <c r="B696" s="113" t="s">
        <v>1120</v>
      </c>
      <c r="C696" s="114" t="s">
        <v>969</v>
      </c>
      <c r="D696" s="110"/>
      <c r="E696" s="110"/>
      <c r="F696" s="107" t="s">
        <v>1002</v>
      </c>
      <c r="G696" s="10"/>
      <c r="H696" s="10"/>
      <c r="I696" s="59">
        <v>64.91</v>
      </c>
      <c r="J696" s="10"/>
      <c r="K696" s="10"/>
      <c r="L696" s="611">
        <f t="shared" si="94"/>
        <v>66.86</v>
      </c>
      <c r="M696" s="10"/>
      <c r="N696" s="10"/>
      <c r="O696" s="51">
        <f>IF(P696="Yes",'MD Rates'!$B$1,R696)</f>
        <v>44287</v>
      </c>
      <c r="P696" s="5" t="str">
        <f t="shared" si="93"/>
        <v>Yes</v>
      </c>
      <c r="Q696" s="10"/>
      <c r="R696" s="6">
        <v>43922</v>
      </c>
      <c r="T696" s="100" t="s">
        <v>325</v>
      </c>
    </row>
    <row r="697" spans="1:20" x14ac:dyDescent="0.25">
      <c r="A697" s="110" t="s">
        <v>996</v>
      </c>
      <c r="B697" s="113" t="s">
        <v>1120</v>
      </c>
      <c r="C697" s="114" t="s">
        <v>969</v>
      </c>
      <c r="D697" s="110"/>
      <c r="E697" s="110"/>
      <c r="F697" s="107" t="s">
        <v>1003</v>
      </c>
      <c r="G697" s="10"/>
      <c r="H697" s="10"/>
      <c r="I697" s="59">
        <v>43.02</v>
      </c>
      <c r="J697" s="10"/>
      <c r="K697" s="10"/>
      <c r="L697" s="280">
        <f t="shared" si="94"/>
        <v>44.31</v>
      </c>
      <c r="M697" s="10"/>
      <c r="N697" s="10"/>
      <c r="O697" s="51">
        <f>IF(P697="Yes",'MD Rates'!$B$1,R697)</f>
        <v>44287</v>
      </c>
      <c r="P697" s="5" t="str">
        <f t="shared" si="93"/>
        <v>Yes</v>
      </c>
      <c r="Q697" s="10"/>
      <c r="R697" s="6">
        <v>43922</v>
      </c>
      <c r="T697" s="100" t="s">
        <v>325</v>
      </c>
    </row>
    <row r="698" spans="1:20" x14ac:dyDescent="0.25">
      <c r="A698" s="110" t="s">
        <v>996</v>
      </c>
      <c r="B698" s="113" t="s">
        <v>1120</v>
      </c>
      <c r="C698" s="114" t="s">
        <v>969</v>
      </c>
      <c r="D698" s="110"/>
      <c r="E698" s="110"/>
      <c r="F698" s="107" t="s">
        <v>1004</v>
      </c>
      <c r="G698" s="10"/>
      <c r="H698" s="10"/>
      <c r="I698" s="59">
        <v>101.06</v>
      </c>
      <c r="J698" s="10"/>
      <c r="K698" s="10"/>
      <c r="L698" s="280">
        <f t="shared" si="94"/>
        <v>104.09</v>
      </c>
      <c r="M698" s="10"/>
      <c r="N698" s="10"/>
      <c r="O698" s="51">
        <f>IF(P698="Yes",'MD Rates'!$B$1,R698)</f>
        <v>44287</v>
      </c>
      <c r="P698" s="5" t="str">
        <f t="shared" si="93"/>
        <v>Yes</v>
      </c>
      <c r="Q698" s="10"/>
      <c r="R698" s="6">
        <v>43922</v>
      </c>
      <c r="T698" s="100" t="s">
        <v>325</v>
      </c>
    </row>
    <row r="699" spans="1:20" x14ac:dyDescent="0.25">
      <c r="A699" s="110" t="s">
        <v>996</v>
      </c>
      <c r="B699" s="113" t="s">
        <v>1120</v>
      </c>
      <c r="C699" s="114" t="s">
        <v>969</v>
      </c>
      <c r="D699" s="110"/>
      <c r="E699" s="110"/>
      <c r="F699" s="107" t="s">
        <v>1005</v>
      </c>
      <c r="G699" s="10"/>
      <c r="H699" s="10"/>
      <c r="I699" s="59">
        <v>64.91</v>
      </c>
      <c r="J699" s="10"/>
      <c r="K699" s="10"/>
      <c r="L699" s="280">
        <f t="shared" si="94"/>
        <v>66.86</v>
      </c>
      <c r="M699" s="10"/>
      <c r="N699" s="10"/>
      <c r="O699" s="51">
        <f>IF(P699="Yes",'MD Rates'!$B$1,R699)</f>
        <v>44287</v>
      </c>
      <c r="P699" s="5" t="str">
        <f t="shared" si="93"/>
        <v>Yes</v>
      </c>
      <c r="Q699" s="10"/>
      <c r="R699" s="6">
        <v>43922</v>
      </c>
      <c r="T699" s="100" t="s">
        <v>325</v>
      </c>
    </row>
    <row r="700" spans="1:20" x14ac:dyDescent="0.25">
      <c r="A700" s="112" t="s">
        <v>1006</v>
      </c>
      <c r="B700" s="113" t="s">
        <v>1120</v>
      </c>
      <c r="C700" s="244" t="s">
        <v>967</v>
      </c>
      <c r="D700" s="10"/>
      <c r="E700" s="10"/>
      <c r="F700" t="s">
        <v>997</v>
      </c>
      <c r="G700" s="10"/>
      <c r="H700" s="10"/>
      <c r="I700" s="226">
        <v>57.86</v>
      </c>
      <c r="J700" s="10"/>
      <c r="K700" s="10"/>
      <c r="L700" s="625">
        <f t="shared" si="94"/>
        <v>59.6</v>
      </c>
      <c r="M700" s="10"/>
      <c r="N700" s="10"/>
      <c r="O700" s="51">
        <f>IF(P700="Yes",'MD Rates'!$B$1,R700)</f>
        <v>44287</v>
      </c>
      <c r="P700" s="5" t="str">
        <f t="shared" si="93"/>
        <v>Yes</v>
      </c>
      <c r="Q700" s="10"/>
      <c r="R700" s="6">
        <v>43922</v>
      </c>
      <c r="T700" s="100" t="s">
        <v>325</v>
      </c>
    </row>
    <row r="701" spans="1:20" x14ac:dyDescent="0.25">
      <c r="A701" s="112" t="s">
        <v>1006</v>
      </c>
      <c r="B701" s="113" t="s">
        <v>1120</v>
      </c>
      <c r="C701" s="244" t="s">
        <v>967</v>
      </c>
      <c r="D701" s="10"/>
      <c r="E701" s="10"/>
      <c r="F701" t="s">
        <v>998</v>
      </c>
      <c r="G701" s="10"/>
      <c r="H701" s="10"/>
      <c r="I701" s="226">
        <v>141.72999999999999</v>
      </c>
      <c r="J701" s="10"/>
      <c r="K701" s="10"/>
      <c r="L701" s="362">
        <f t="shared" si="94"/>
        <v>145.97999999999999</v>
      </c>
      <c r="M701" s="10"/>
      <c r="N701" s="10"/>
      <c r="O701" s="51">
        <f>IF(P701="Yes",'MD Rates'!$B$1,R701)</f>
        <v>44287</v>
      </c>
      <c r="P701" s="5" t="str">
        <f t="shared" si="93"/>
        <v>Yes</v>
      </c>
      <c r="Q701" s="10"/>
      <c r="R701" s="6">
        <v>43922</v>
      </c>
      <c r="T701" s="100" t="s">
        <v>325</v>
      </c>
    </row>
    <row r="702" spans="1:20" x14ac:dyDescent="0.25">
      <c r="A702" s="112" t="s">
        <v>1006</v>
      </c>
      <c r="B702" s="113" t="s">
        <v>1120</v>
      </c>
      <c r="C702" s="244" t="s">
        <v>967</v>
      </c>
      <c r="D702" s="10"/>
      <c r="E702" s="10"/>
      <c r="F702" t="s">
        <v>999</v>
      </c>
      <c r="G702" s="10"/>
      <c r="H702" s="10"/>
      <c r="I702" s="10">
        <v>86.86</v>
      </c>
      <c r="J702" s="10"/>
      <c r="K702" s="10"/>
      <c r="L702" s="280">
        <f t="shared" si="94"/>
        <v>89.47</v>
      </c>
      <c r="M702" s="10"/>
      <c r="N702" s="10"/>
      <c r="O702" s="51">
        <f>IF(P702="Yes",'MD Rates'!$B$1,R702)</f>
        <v>44287</v>
      </c>
      <c r="P702" s="5" t="str">
        <f t="shared" si="93"/>
        <v>Yes</v>
      </c>
      <c r="Q702" s="10"/>
      <c r="R702" s="6">
        <v>43922</v>
      </c>
      <c r="T702" s="100" t="s">
        <v>325</v>
      </c>
    </row>
    <row r="703" spans="1:20" x14ac:dyDescent="0.25">
      <c r="A703" s="112" t="s">
        <v>1006</v>
      </c>
      <c r="B703" s="113" t="s">
        <v>1120</v>
      </c>
      <c r="C703" s="244" t="s">
        <v>967</v>
      </c>
      <c r="D703" s="10"/>
      <c r="E703" s="10"/>
      <c r="F703" t="s">
        <v>1000</v>
      </c>
      <c r="G703" s="10"/>
      <c r="H703" s="10"/>
      <c r="I703" s="59">
        <v>43.02</v>
      </c>
      <c r="J703" s="10"/>
      <c r="K703" s="10"/>
      <c r="L703" s="280">
        <f t="shared" si="94"/>
        <v>44.31</v>
      </c>
      <c r="M703" s="10"/>
      <c r="N703" s="10"/>
      <c r="O703" s="51">
        <f>IF(P703="Yes",'MD Rates'!$B$1,R703)</f>
        <v>44287</v>
      </c>
      <c r="P703" s="5" t="str">
        <f t="shared" si="93"/>
        <v>Yes</v>
      </c>
      <c r="Q703" s="10"/>
      <c r="R703" s="6">
        <v>43922</v>
      </c>
      <c r="T703" s="100" t="s">
        <v>325</v>
      </c>
    </row>
    <row r="704" spans="1:20" x14ac:dyDescent="0.25">
      <c r="A704" s="112" t="s">
        <v>1006</v>
      </c>
      <c r="B704" s="113" t="s">
        <v>1120</v>
      </c>
      <c r="C704" s="244" t="s">
        <v>967</v>
      </c>
      <c r="D704" s="10"/>
      <c r="E704" s="10"/>
      <c r="F704" t="s">
        <v>1001</v>
      </c>
      <c r="G704" s="10"/>
      <c r="H704" s="10"/>
      <c r="I704" s="59">
        <v>141.72999999999999</v>
      </c>
      <c r="J704" s="8"/>
      <c r="K704" s="10"/>
      <c r="L704" s="280">
        <f t="shared" si="94"/>
        <v>145.97999999999999</v>
      </c>
      <c r="M704" s="10"/>
      <c r="N704" s="10"/>
      <c r="O704" s="51">
        <f>IF(P704="Yes",'MD Rates'!$B$1,R704)</f>
        <v>44287</v>
      </c>
      <c r="P704" s="5" t="str">
        <f t="shared" si="93"/>
        <v>Yes</v>
      </c>
      <c r="Q704" s="10"/>
      <c r="R704" s="6">
        <v>43922</v>
      </c>
      <c r="T704" s="100" t="s">
        <v>325</v>
      </c>
    </row>
    <row r="705" spans="1:20" x14ac:dyDescent="0.25">
      <c r="A705" s="112" t="s">
        <v>1006</v>
      </c>
      <c r="B705" s="113" t="s">
        <v>1120</v>
      </c>
      <c r="C705" s="244" t="s">
        <v>967</v>
      </c>
      <c r="D705" s="10"/>
      <c r="E705" s="10"/>
      <c r="F705" t="s">
        <v>1002</v>
      </c>
      <c r="G705" s="10"/>
      <c r="H705" s="10"/>
      <c r="I705" s="59">
        <v>64.91</v>
      </c>
      <c r="J705" s="8"/>
      <c r="K705" s="10"/>
      <c r="L705" s="280">
        <f t="shared" si="94"/>
        <v>66.86</v>
      </c>
      <c r="M705" s="10"/>
      <c r="N705" s="10"/>
      <c r="O705" s="51">
        <f>IF(P705="Yes",'MD Rates'!$B$1,R705)</f>
        <v>44287</v>
      </c>
      <c r="P705" s="5" t="str">
        <f t="shared" si="93"/>
        <v>Yes</v>
      </c>
      <c r="Q705" s="10"/>
      <c r="R705" s="6">
        <v>43922</v>
      </c>
      <c r="T705" s="100" t="s">
        <v>325</v>
      </c>
    </row>
    <row r="706" spans="1:20" x14ac:dyDescent="0.25">
      <c r="A706" s="112" t="s">
        <v>1006</v>
      </c>
      <c r="B706" s="113" t="s">
        <v>1120</v>
      </c>
      <c r="C706" s="244" t="s">
        <v>967</v>
      </c>
      <c r="D706" s="10"/>
      <c r="E706" s="10"/>
      <c r="F706" t="s">
        <v>1003</v>
      </c>
      <c r="G706" s="10"/>
      <c r="H706" s="10"/>
      <c r="I706" s="59">
        <v>43.02</v>
      </c>
      <c r="J706" s="8"/>
      <c r="K706" s="10"/>
      <c r="L706" s="280">
        <f t="shared" si="94"/>
        <v>44.31</v>
      </c>
      <c r="M706" s="10"/>
      <c r="N706" s="10"/>
      <c r="O706" s="51">
        <f>IF(P706="Yes",'MD Rates'!$B$1,R706)</f>
        <v>44287</v>
      </c>
      <c r="P706" s="5" t="str">
        <f t="shared" si="93"/>
        <v>Yes</v>
      </c>
      <c r="Q706" s="10"/>
      <c r="R706" s="6">
        <v>43922</v>
      </c>
      <c r="T706" s="100" t="s">
        <v>325</v>
      </c>
    </row>
    <row r="707" spans="1:20" x14ac:dyDescent="0.25">
      <c r="A707" s="112" t="s">
        <v>1006</v>
      </c>
      <c r="B707" s="113" t="s">
        <v>1120</v>
      </c>
      <c r="C707" s="244" t="s">
        <v>967</v>
      </c>
      <c r="D707" s="10"/>
      <c r="E707" s="10"/>
      <c r="F707" t="s">
        <v>1004</v>
      </c>
      <c r="G707" s="10"/>
      <c r="H707" s="10"/>
      <c r="I707" s="59">
        <v>101.06</v>
      </c>
      <c r="J707" s="8"/>
      <c r="K707" s="10"/>
      <c r="L707" s="280">
        <f t="shared" si="94"/>
        <v>104.09</v>
      </c>
      <c r="M707" s="10"/>
      <c r="N707" s="10"/>
      <c r="O707" s="51">
        <f>IF(P707="Yes",'MD Rates'!$B$1,R707)</f>
        <v>44287</v>
      </c>
      <c r="P707" s="5" t="str">
        <f t="shared" si="93"/>
        <v>Yes</v>
      </c>
      <c r="Q707" s="10"/>
      <c r="R707" s="6">
        <v>43922</v>
      </c>
      <c r="T707" s="100" t="s">
        <v>325</v>
      </c>
    </row>
    <row r="708" spans="1:20" x14ac:dyDescent="0.25">
      <c r="A708" s="112" t="s">
        <v>1006</v>
      </c>
      <c r="B708" s="113" t="s">
        <v>1120</v>
      </c>
      <c r="C708" s="244" t="s">
        <v>967</v>
      </c>
      <c r="D708" s="10"/>
      <c r="E708" s="10"/>
      <c r="F708" t="s">
        <v>1005</v>
      </c>
      <c r="G708" s="10"/>
      <c r="H708" s="10"/>
      <c r="I708" s="59">
        <v>64.91</v>
      </c>
      <c r="J708" s="8"/>
      <c r="K708" s="10"/>
      <c r="L708" s="280">
        <f>L696</f>
        <v>66.86</v>
      </c>
      <c r="M708" s="10"/>
      <c r="N708" s="10"/>
      <c r="O708" s="51">
        <f>IF(P708="Yes",'MD Rates'!$B$1,R708)</f>
        <v>44287</v>
      </c>
      <c r="P708" s="5" t="str">
        <f t="shared" si="93"/>
        <v>Yes</v>
      </c>
      <c r="Q708" s="10"/>
      <c r="R708" s="6">
        <v>43922</v>
      </c>
      <c r="T708" s="100" t="s">
        <v>325</v>
      </c>
    </row>
    <row r="709" spans="1:20" x14ac:dyDescent="0.25">
      <c r="A709" s="110" t="s">
        <v>1006</v>
      </c>
      <c r="B709" s="113" t="s">
        <v>1120</v>
      </c>
      <c r="C709" s="247" t="s">
        <v>969</v>
      </c>
      <c r="D709" s="110"/>
      <c r="E709" s="110"/>
      <c r="F709" s="107" t="s">
        <v>997</v>
      </c>
      <c r="G709" s="10"/>
      <c r="H709" s="10"/>
      <c r="I709" s="59">
        <v>57.86</v>
      </c>
      <c r="J709" s="8"/>
      <c r="K709" s="10"/>
      <c r="L709" s="611">
        <f t="shared" ref="L709:L717" si="95">L700</f>
        <v>59.6</v>
      </c>
      <c r="M709" s="10"/>
      <c r="N709" s="10"/>
      <c r="O709" s="51">
        <f>IF(P709="Yes",'MD Rates'!$B$1,R709)</f>
        <v>44287</v>
      </c>
      <c r="P709" s="5" t="str">
        <f t="shared" si="93"/>
        <v>Yes</v>
      </c>
      <c r="Q709" s="10"/>
      <c r="R709" s="6">
        <v>43922</v>
      </c>
      <c r="T709" s="100" t="s">
        <v>325</v>
      </c>
    </row>
    <row r="710" spans="1:20" x14ac:dyDescent="0.25">
      <c r="A710" s="110" t="s">
        <v>1006</v>
      </c>
      <c r="B710" s="113" t="s">
        <v>1120</v>
      </c>
      <c r="C710" s="247" t="s">
        <v>969</v>
      </c>
      <c r="D710" s="110"/>
      <c r="E710" s="110"/>
      <c r="F710" s="107" t="s">
        <v>998</v>
      </c>
      <c r="G710" s="10"/>
      <c r="H710" s="10"/>
      <c r="I710" s="59">
        <v>141.72999999999999</v>
      </c>
      <c r="J710" s="10"/>
      <c r="K710" s="10"/>
      <c r="L710" s="611">
        <f t="shared" si="95"/>
        <v>145.97999999999999</v>
      </c>
      <c r="M710" s="10"/>
      <c r="N710" s="10"/>
      <c r="O710" s="51">
        <f>IF(P710="Yes",'MD Rates'!$B$1,R710)</f>
        <v>44287</v>
      </c>
      <c r="P710" s="5" t="str">
        <f t="shared" si="93"/>
        <v>Yes</v>
      </c>
      <c r="Q710" s="10"/>
      <c r="R710" s="6">
        <v>43922</v>
      </c>
      <c r="T710" s="100" t="s">
        <v>325</v>
      </c>
    </row>
    <row r="711" spans="1:20" x14ac:dyDescent="0.25">
      <c r="A711" s="281" t="s">
        <v>1006</v>
      </c>
      <c r="B711" s="113" t="s">
        <v>1120</v>
      </c>
      <c r="C711" s="247" t="s">
        <v>969</v>
      </c>
      <c r="D711" s="110"/>
      <c r="E711" s="110"/>
      <c r="F711" s="107" t="s">
        <v>999</v>
      </c>
      <c r="G711" s="10"/>
      <c r="H711" s="10"/>
      <c r="I711" s="10">
        <v>86.86</v>
      </c>
      <c r="J711" s="10"/>
      <c r="K711" s="10"/>
      <c r="L711" s="611">
        <f t="shared" si="95"/>
        <v>89.47</v>
      </c>
      <c r="M711" s="10"/>
      <c r="N711" s="10"/>
      <c r="O711" s="51">
        <f>IF(P711="Yes",'MD Rates'!$B$1,R711)</f>
        <v>44287</v>
      </c>
      <c r="P711" s="5" t="str">
        <f t="shared" si="93"/>
        <v>Yes</v>
      </c>
      <c r="Q711" s="10"/>
      <c r="R711" s="6">
        <v>43922</v>
      </c>
      <c r="T711" s="100" t="s">
        <v>325</v>
      </c>
    </row>
    <row r="712" spans="1:20" x14ac:dyDescent="0.25">
      <c r="A712" s="110" t="s">
        <v>1006</v>
      </c>
      <c r="B712" s="113" t="s">
        <v>1120</v>
      </c>
      <c r="C712" s="247" t="s">
        <v>969</v>
      </c>
      <c r="D712" s="110"/>
      <c r="E712" s="110"/>
      <c r="F712" s="107" t="s">
        <v>1000</v>
      </c>
      <c r="G712" s="10"/>
      <c r="H712" s="10"/>
      <c r="I712" s="59">
        <v>43.02</v>
      </c>
      <c r="J712" s="10"/>
      <c r="K712" s="10"/>
      <c r="L712" s="611">
        <f t="shared" si="95"/>
        <v>44.31</v>
      </c>
      <c r="M712" s="10"/>
      <c r="N712" s="10"/>
      <c r="O712" s="51">
        <f>IF(P712="Yes",'MD Rates'!$B$1,R712)</f>
        <v>44287</v>
      </c>
      <c r="P712" s="5" t="str">
        <f t="shared" si="93"/>
        <v>Yes</v>
      </c>
      <c r="Q712" s="10"/>
      <c r="R712" s="6">
        <v>43922</v>
      </c>
      <c r="T712" s="100" t="s">
        <v>325</v>
      </c>
    </row>
    <row r="713" spans="1:20" x14ac:dyDescent="0.25">
      <c r="A713" s="110" t="s">
        <v>1006</v>
      </c>
      <c r="B713" s="113" t="s">
        <v>1120</v>
      </c>
      <c r="C713" s="247" t="s">
        <v>969</v>
      </c>
      <c r="D713" s="110"/>
      <c r="E713" s="110"/>
      <c r="F713" s="107" t="s">
        <v>1001</v>
      </c>
      <c r="G713" s="10"/>
      <c r="H713" s="10"/>
      <c r="I713" s="59">
        <v>141.72999999999999</v>
      </c>
      <c r="J713" s="10"/>
      <c r="K713" s="10"/>
      <c r="L713" s="611">
        <f t="shared" si="95"/>
        <v>145.97999999999999</v>
      </c>
      <c r="M713" s="10"/>
      <c r="N713" s="10"/>
      <c r="O713" s="51">
        <f>IF(P713="Yes",'MD Rates'!$B$1,R713)</f>
        <v>44287</v>
      </c>
      <c r="P713" s="5" t="str">
        <f t="shared" si="93"/>
        <v>Yes</v>
      </c>
      <c r="Q713" s="10"/>
      <c r="R713" s="6">
        <v>43922</v>
      </c>
      <c r="T713" s="100" t="s">
        <v>325</v>
      </c>
    </row>
    <row r="714" spans="1:20" x14ac:dyDescent="0.25">
      <c r="A714" s="110" t="s">
        <v>1006</v>
      </c>
      <c r="B714" s="113" t="s">
        <v>1120</v>
      </c>
      <c r="C714" s="247" t="s">
        <v>969</v>
      </c>
      <c r="D714" s="110"/>
      <c r="E714" s="110"/>
      <c r="F714" s="107" t="s">
        <v>1002</v>
      </c>
      <c r="G714" s="10"/>
      <c r="H714" s="10"/>
      <c r="I714" s="59">
        <v>64.91</v>
      </c>
      <c r="J714" s="10"/>
      <c r="K714" s="10"/>
      <c r="L714" s="611">
        <f t="shared" si="95"/>
        <v>66.86</v>
      </c>
      <c r="M714" s="10"/>
      <c r="N714" s="10"/>
      <c r="O714" s="51">
        <f>IF(P714="Yes",'MD Rates'!$B$1,R714)</f>
        <v>44287</v>
      </c>
      <c r="P714" s="5" t="str">
        <f t="shared" si="93"/>
        <v>Yes</v>
      </c>
      <c r="Q714" s="10"/>
      <c r="R714" s="6">
        <v>43922</v>
      </c>
      <c r="T714" s="100" t="s">
        <v>325</v>
      </c>
    </row>
    <row r="715" spans="1:20" x14ac:dyDescent="0.25">
      <c r="A715" s="110" t="s">
        <v>1006</v>
      </c>
      <c r="B715" s="113" t="s">
        <v>1120</v>
      </c>
      <c r="C715" s="247" t="s">
        <v>969</v>
      </c>
      <c r="D715" s="110"/>
      <c r="E715" s="110"/>
      <c r="F715" s="107" t="s">
        <v>1003</v>
      </c>
      <c r="G715" s="10"/>
      <c r="H715" s="10"/>
      <c r="I715" s="59">
        <v>43.02</v>
      </c>
      <c r="J715" s="10"/>
      <c r="K715" s="10"/>
      <c r="L715" s="611">
        <f t="shared" si="95"/>
        <v>44.31</v>
      </c>
      <c r="M715" s="10"/>
      <c r="N715" s="10"/>
      <c r="O715" s="51">
        <f>IF(P715="Yes",'MD Rates'!$B$1,R715)</f>
        <v>44287</v>
      </c>
      <c r="P715" s="5" t="str">
        <f t="shared" si="93"/>
        <v>Yes</v>
      </c>
      <c r="Q715" s="10"/>
      <c r="R715" s="6">
        <v>43922</v>
      </c>
      <c r="T715" s="100" t="s">
        <v>325</v>
      </c>
    </row>
    <row r="716" spans="1:20" x14ac:dyDescent="0.25">
      <c r="A716" s="110" t="s">
        <v>1006</v>
      </c>
      <c r="B716" s="113" t="s">
        <v>1120</v>
      </c>
      <c r="C716" s="247" t="s">
        <v>969</v>
      </c>
      <c r="D716" s="110"/>
      <c r="E716" s="110"/>
      <c r="F716" s="107" t="s">
        <v>1004</v>
      </c>
      <c r="G716" s="10"/>
      <c r="H716" s="10"/>
      <c r="I716" s="59">
        <v>101.06</v>
      </c>
      <c r="J716" s="10"/>
      <c r="K716" s="10"/>
      <c r="L716" s="611">
        <f t="shared" si="95"/>
        <v>104.09</v>
      </c>
      <c r="M716" s="10"/>
      <c r="N716" s="10"/>
      <c r="O716" s="51">
        <f>IF(P716="Yes",'MD Rates'!$B$1,R716)</f>
        <v>44287</v>
      </c>
      <c r="P716" s="5" t="str">
        <f t="shared" si="93"/>
        <v>Yes</v>
      </c>
      <c r="Q716" s="10"/>
      <c r="R716" s="6">
        <v>43922</v>
      </c>
      <c r="T716" s="100" t="s">
        <v>325</v>
      </c>
    </row>
    <row r="717" spans="1:20" x14ac:dyDescent="0.25">
      <c r="A717" s="110" t="s">
        <v>1006</v>
      </c>
      <c r="B717" s="113" t="s">
        <v>1120</v>
      </c>
      <c r="C717" s="247" t="s">
        <v>969</v>
      </c>
      <c r="D717" s="110"/>
      <c r="E717" s="110"/>
      <c r="F717" s="107" t="s">
        <v>1005</v>
      </c>
      <c r="G717" s="10"/>
      <c r="H717" s="10"/>
      <c r="I717" s="59">
        <v>64.91</v>
      </c>
      <c r="J717" s="10"/>
      <c r="K717" s="10"/>
      <c r="L717" s="280">
        <f t="shared" si="95"/>
        <v>66.86</v>
      </c>
      <c r="M717" s="10"/>
      <c r="N717" s="10"/>
      <c r="O717" s="51">
        <f>IF(P717="Yes",'MD Rates'!$B$1,R717)</f>
        <v>44287</v>
      </c>
      <c r="P717" s="5" t="str">
        <f t="shared" si="93"/>
        <v>Yes</v>
      </c>
      <c r="Q717" s="10"/>
      <c r="R717" s="6">
        <v>43922</v>
      </c>
      <c r="T717" s="100" t="s">
        <v>325</v>
      </c>
    </row>
    <row r="718" spans="1:20" x14ac:dyDescent="0.25">
      <c r="A718" s="107" t="s">
        <v>1007</v>
      </c>
      <c r="B718" s="113" t="s">
        <v>1120</v>
      </c>
      <c r="C718" s="244" t="s">
        <v>967</v>
      </c>
      <c r="D718" s="10"/>
      <c r="E718" s="10"/>
      <c r="F718" s="107" t="s">
        <v>997</v>
      </c>
      <c r="G718" s="10"/>
      <c r="H718" s="10"/>
      <c r="I718" s="59">
        <v>118.94</v>
      </c>
      <c r="J718" s="10"/>
      <c r="K718" s="10"/>
      <c r="L718" s="280">
        <f>'MD Rates'!G277</f>
        <v>122.51</v>
      </c>
      <c r="M718" s="10"/>
      <c r="N718" s="10"/>
      <c r="O718" s="51">
        <f>IF(P718="Yes",'MD Rates'!$B$1,R718)</f>
        <v>44287</v>
      </c>
      <c r="P718" s="5" t="str">
        <f t="shared" si="93"/>
        <v>Yes</v>
      </c>
      <c r="Q718" s="10"/>
      <c r="R718" s="6">
        <v>43922</v>
      </c>
      <c r="T718" s="100" t="s">
        <v>325</v>
      </c>
    </row>
    <row r="719" spans="1:20" x14ac:dyDescent="0.25">
      <c r="A719" s="107" t="s">
        <v>1007</v>
      </c>
      <c r="B719" s="113" t="s">
        <v>1120</v>
      </c>
      <c r="C719" s="244" t="s">
        <v>967</v>
      </c>
      <c r="D719" s="10"/>
      <c r="E719" s="10"/>
      <c r="F719" s="107" t="s">
        <v>998</v>
      </c>
      <c r="G719" s="10"/>
      <c r="H719" s="10"/>
      <c r="I719" s="59">
        <v>282.83999999999997</v>
      </c>
      <c r="J719" s="10"/>
      <c r="K719" s="10"/>
      <c r="L719" s="280">
        <f>'MD Rates'!G279</f>
        <v>291.33</v>
      </c>
      <c r="M719" s="10"/>
      <c r="N719" s="10"/>
      <c r="O719" s="51">
        <f>IF(P719="Yes",'MD Rates'!$B$1,R719)</f>
        <v>44287</v>
      </c>
      <c r="P719" s="5" t="str">
        <f t="shared" si="93"/>
        <v>Yes</v>
      </c>
      <c r="Q719" s="10"/>
      <c r="R719" s="6">
        <v>43922</v>
      </c>
      <c r="T719" s="100" t="s">
        <v>325</v>
      </c>
    </row>
    <row r="720" spans="1:20" x14ac:dyDescent="0.25">
      <c r="A720" s="107" t="s">
        <v>1007</v>
      </c>
      <c r="B720" s="113" t="s">
        <v>1120</v>
      </c>
      <c r="C720" s="244" t="s">
        <v>967</v>
      </c>
      <c r="D720" s="10"/>
      <c r="E720" s="10"/>
      <c r="F720" s="107" t="s">
        <v>999</v>
      </c>
      <c r="G720" s="10"/>
      <c r="H720" s="10"/>
      <c r="I720" s="59">
        <v>177.82</v>
      </c>
      <c r="J720" s="10"/>
      <c r="K720" s="10"/>
      <c r="L720" s="280">
        <f>'MD Rates'!G276</f>
        <v>183.15</v>
      </c>
      <c r="M720" s="10"/>
      <c r="N720" s="10"/>
      <c r="O720" s="51">
        <f>IF(P720="Yes",'MD Rates'!$B$1,R720)</f>
        <v>44287</v>
      </c>
      <c r="P720" s="5" t="str">
        <f t="shared" si="93"/>
        <v>Yes</v>
      </c>
      <c r="Q720" s="10"/>
      <c r="R720" s="6">
        <v>43922</v>
      </c>
      <c r="T720" s="100" t="s">
        <v>325</v>
      </c>
    </row>
    <row r="721" spans="1:20" x14ac:dyDescent="0.25">
      <c r="A721" s="282" t="s">
        <v>1007</v>
      </c>
      <c r="B721" s="113" t="s">
        <v>1120</v>
      </c>
      <c r="C721" s="286" t="s">
        <v>967</v>
      </c>
      <c r="D721" s="8"/>
      <c r="E721" s="10"/>
      <c r="F721" s="107" t="s">
        <v>1000</v>
      </c>
      <c r="G721" s="10"/>
      <c r="H721" s="10"/>
      <c r="I721" s="59">
        <v>58.83</v>
      </c>
      <c r="J721" s="10"/>
      <c r="K721" s="10"/>
      <c r="L721" s="280">
        <f>'MD Rates'!G284</f>
        <v>60.59</v>
      </c>
      <c r="M721" s="10"/>
      <c r="N721" s="10"/>
      <c r="O721" s="51">
        <f>IF(P721="Yes",'MD Rates'!$B$1,R721)</f>
        <v>44287</v>
      </c>
      <c r="P721" s="5" t="str">
        <f t="shared" si="93"/>
        <v>Yes</v>
      </c>
      <c r="Q721" s="10"/>
      <c r="R721" s="6">
        <v>43922</v>
      </c>
      <c r="T721" s="100" t="s">
        <v>325</v>
      </c>
    </row>
    <row r="722" spans="1:20" x14ac:dyDescent="0.25">
      <c r="A722" s="282" t="s">
        <v>1007</v>
      </c>
      <c r="B722" s="113" t="s">
        <v>1120</v>
      </c>
      <c r="C722" s="286" t="s">
        <v>967</v>
      </c>
      <c r="D722" s="8"/>
      <c r="E722" s="10"/>
      <c r="F722" s="107" t="s">
        <v>1001</v>
      </c>
      <c r="G722" s="10"/>
      <c r="H722" s="10"/>
      <c r="I722" s="59">
        <v>282.83999999999997</v>
      </c>
      <c r="J722" s="10"/>
      <c r="K722" s="10"/>
      <c r="L722" s="280">
        <f>'MD Rates'!G285</f>
        <v>291.33</v>
      </c>
      <c r="M722" s="10"/>
      <c r="N722" s="10"/>
      <c r="O722" s="51">
        <f>IF(P722="Yes",'MD Rates'!$B$1,R722)</f>
        <v>44287</v>
      </c>
      <c r="P722" s="5" t="str">
        <f t="shared" si="93"/>
        <v>Yes</v>
      </c>
      <c r="Q722" s="10"/>
      <c r="R722" s="6">
        <v>43922</v>
      </c>
      <c r="T722" s="100" t="s">
        <v>325</v>
      </c>
    </row>
    <row r="723" spans="1:20" x14ac:dyDescent="0.25">
      <c r="A723" s="282" t="s">
        <v>1007</v>
      </c>
      <c r="B723" s="113" t="s">
        <v>1120</v>
      </c>
      <c r="C723" s="286" t="s">
        <v>967</v>
      </c>
      <c r="D723" s="8"/>
      <c r="E723" s="10"/>
      <c r="F723" s="107" t="s">
        <v>1002</v>
      </c>
      <c r="G723" s="10"/>
      <c r="H723" s="10"/>
      <c r="I723" s="59">
        <v>88.92</v>
      </c>
      <c r="J723" s="10"/>
      <c r="K723" s="10"/>
      <c r="L723" s="280">
        <f>'MD Rates'!G283</f>
        <v>91.59</v>
      </c>
      <c r="M723" s="10"/>
      <c r="N723" s="10"/>
      <c r="O723" s="51">
        <f>IF(P723="Yes",'MD Rates'!$B$1,R723)</f>
        <v>44287</v>
      </c>
      <c r="P723" s="5" t="str">
        <f t="shared" si="93"/>
        <v>Yes</v>
      </c>
      <c r="Q723" s="10"/>
      <c r="R723" s="6">
        <v>43922</v>
      </c>
      <c r="T723" s="100" t="s">
        <v>325</v>
      </c>
    </row>
    <row r="724" spans="1:20" x14ac:dyDescent="0.25">
      <c r="A724" s="282" t="s">
        <v>1007</v>
      </c>
      <c r="B724" s="113" t="s">
        <v>1120</v>
      </c>
      <c r="C724" s="286" t="s">
        <v>967</v>
      </c>
      <c r="D724" s="8"/>
      <c r="E724" s="10"/>
      <c r="F724" s="107" t="s">
        <v>1003</v>
      </c>
      <c r="G724" s="10"/>
      <c r="H724" s="10"/>
      <c r="I724" s="59">
        <v>88.92</v>
      </c>
      <c r="J724" s="10"/>
      <c r="K724" s="10"/>
      <c r="L724" s="280">
        <f>'MD Rates'!G274</f>
        <v>91.59</v>
      </c>
      <c r="M724" s="10"/>
      <c r="N724" s="10"/>
      <c r="O724" s="51">
        <f>IF(P724="Yes",'MD Rates'!$B$1,R724)</f>
        <v>44287</v>
      </c>
      <c r="P724" s="5" t="str">
        <f t="shared" si="93"/>
        <v>Yes</v>
      </c>
      <c r="Q724" s="10"/>
      <c r="R724" s="6">
        <v>43922</v>
      </c>
      <c r="T724" s="100" t="s">
        <v>325</v>
      </c>
    </row>
    <row r="725" spans="1:20" x14ac:dyDescent="0.25">
      <c r="A725" s="282" t="s">
        <v>1007</v>
      </c>
      <c r="B725" s="113" t="s">
        <v>1120</v>
      </c>
      <c r="C725" s="286" t="s">
        <v>967</v>
      </c>
      <c r="D725" s="8"/>
      <c r="E725" s="10"/>
      <c r="F725" s="107" t="s">
        <v>1004</v>
      </c>
      <c r="G725" s="10"/>
      <c r="H725" s="10"/>
      <c r="I725" s="59">
        <v>202.23</v>
      </c>
      <c r="J725" s="10"/>
      <c r="K725" s="10"/>
      <c r="L725" s="280">
        <f>'MD Rates'!G278</f>
        <v>208.3</v>
      </c>
      <c r="M725" s="10"/>
      <c r="N725" s="10"/>
      <c r="O725" s="51">
        <f>IF(P725="Yes",'MD Rates'!$B$1,R725)</f>
        <v>44287</v>
      </c>
      <c r="P725" s="5" t="str">
        <f t="shared" si="93"/>
        <v>Yes</v>
      </c>
      <c r="Q725" s="10"/>
      <c r="R725" s="6">
        <v>43922</v>
      </c>
      <c r="T725" s="100" t="s">
        <v>325</v>
      </c>
    </row>
    <row r="726" spans="1:20" x14ac:dyDescent="0.25">
      <c r="A726" s="282" t="s">
        <v>1007</v>
      </c>
      <c r="B726" s="113" t="s">
        <v>1120</v>
      </c>
      <c r="C726" s="286" t="s">
        <v>967</v>
      </c>
      <c r="D726" s="8"/>
      <c r="E726" s="10"/>
      <c r="F726" s="107" t="s">
        <v>1005</v>
      </c>
      <c r="G726" s="10"/>
      <c r="H726" s="10"/>
      <c r="I726" s="59">
        <v>131.52000000000001</v>
      </c>
      <c r="J726" s="10"/>
      <c r="K726" s="10"/>
      <c r="L726" s="280">
        <f>'MD Rates'!G273</f>
        <v>135.47</v>
      </c>
      <c r="M726" s="10"/>
      <c r="N726" s="10"/>
      <c r="O726" s="51">
        <f>IF(P726="Yes",'MD Rates'!$B$1,R726)</f>
        <v>44287</v>
      </c>
      <c r="P726" s="5" t="str">
        <f t="shared" si="93"/>
        <v>Yes</v>
      </c>
      <c r="Q726" s="10"/>
      <c r="R726" s="6">
        <v>43922</v>
      </c>
      <c r="T726" s="100" t="s">
        <v>325</v>
      </c>
    </row>
    <row r="727" spans="1:20" x14ac:dyDescent="0.25">
      <c r="A727" s="281" t="s">
        <v>1007</v>
      </c>
      <c r="B727" s="113" t="s">
        <v>1120</v>
      </c>
      <c r="C727" s="285" t="s">
        <v>969</v>
      </c>
      <c r="D727" s="281"/>
      <c r="E727" s="110"/>
      <c r="F727" s="107" t="s">
        <v>997</v>
      </c>
      <c r="G727" s="10"/>
      <c r="H727" s="10"/>
      <c r="I727" s="59">
        <v>118.94</v>
      </c>
      <c r="J727" s="10"/>
      <c r="K727" s="10"/>
      <c r="L727" s="280">
        <f t="shared" ref="L727:L744" si="96">L718</f>
        <v>122.51</v>
      </c>
      <c r="M727" s="10"/>
      <c r="N727" s="10"/>
      <c r="O727" s="51">
        <f>IF(P727="Yes",'MD Rates'!$B$1,R727)</f>
        <v>44287</v>
      </c>
      <c r="P727" s="5" t="str">
        <f t="shared" ref="P727:P753" si="97">IF(I727&lt;&gt;L727,"Yes","No")</f>
        <v>Yes</v>
      </c>
      <c r="Q727" s="10"/>
      <c r="R727" s="6">
        <v>43922</v>
      </c>
      <c r="T727" s="100" t="s">
        <v>325</v>
      </c>
    </row>
    <row r="728" spans="1:20" x14ac:dyDescent="0.25">
      <c r="A728" s="281" t="s">
        <v>1007</v>
      </c>
      <c r="B728" s="113" t="s">
        <v>1120</v>
      </c>
      <c r="C728" s="285" t="s">
        <v>969</v>
      </c>
      <c r="D728" s="281"/>
      <c r="E728" s="110"/>
      <c r="F728" s="107" t="s">
        <v>998</v>
      </c>
      <c r="G728" s="10"/>
      <c r="H728" s="10"/>
      <c r="I728" s="59">
        <v>282.83999999999997</v>
      </c>
      <c r="J728" s="10"/>
      <c r="K728" s="10"/>
      <c r="L728" s="280">
        <f t="shared" si="96"/>
        <v>291.33</v>
      </c>
      <c r="M728" s="10"/>
      <c r="N728" s="10"/>
      <c r="O728" s="51">
        <f>IF(P728="Yes",'MD Rates'!$B$1,R728)</f>
        <v>44287</v>
      </c>
      <c r="P728" s="5" t="str">
        <f t="shared" si="97"/>
        <v>Yes</v>
      </c>
      <c r="Q728" s="10"/>
      <c r="R728" s="6">
        <v>43922</v>
      </c>
      <c r="T728" s="100" t="s">
        <v>325</v>
      </c>
    </row>
    <row r="729" spans="1:20" x14ac:dyDescent="0.25">
      <c r="A729" s="110" t="s">
        <v>1007</v>
      </c>
      <c r="B729" s="113" t="s">
        <v>1120</v>
      </c>
      <c r="C729" s="285" t="s">
        <v>969</v>
      </c>
      <c r="D729" s="281"/>
      <c r="E729" s="110"/>
      <c r="F729" s="107" t="s">
        <v>999</v>
      </c>
      <c r="G729" s="10"/>
      <c r="H729" s="10"/>
      <c r="I729" s="59">
        <v>177.82</v>
      </c>
      <c r="J729" s="10"/>
      <c r="K729" s="10"/>
      <c r="L729" s="280">
        <f t="shared" si="96"/>
        <v>183.15</v>
      </c>
      <c r="M729" s="10"/>
      <c r="N729" s="10"/>
      <c r="O729" s="51">
        <f>IF(P729="Yes",'MD Rates'!$B$1,R729)</f>
        <v>44287</v>
      </c>
      <c r="P729" s="5" t="str">
        <f t="shared" si="97"/>
        <v>Yes</v>
      </c>
      <c r="Q729" s="10"/>
      <c r="R729" s="6">
        <v>43922</v>
      </c>
      <c r="T729" s="100" t="s">
        <v>325</v>
      </c>
    </row>
    <row r="730" spans="1:20" x14ac:dyDescent="0.25">
      <c r="A730" s="281" t="s">
        <v>1007</v>
      </c>
      <c r="B730" s="113" t="s">
        <v>1120</v>
      </c>
      <c r="C730" s="285" t="s">
        <v>969</v>
      </c>
      <c r="D730" s="281"/>
      <c r="E730" s="110"/>
      <c r="F730" s="107" t="s">
        <v>1000</v>
      </c>
      <c r="G730" s="10"/>
      <c r="H730" s="10"/>
      <c r="I730" s="59">
        <v>58.83</v>
      </c>
      <c r="J730" s="10"/>
      <c r="K730" s="10"/>
      <c r="L730" s="280">
        <f t="shared" si="96"/>
        <v>60.59</v>
      </c>
      <c r="M730" s="10"/>
      <c r="N730" s="10"/>
      <c r="O730" s="51">
        <f>IF(P730="Yes",'MD Rates'!$B$1,R730)</f>
        <v>44287</v>
      </c>
      <c r="P730" s="5" t="str">
        <f t="shared" si="97"/>
        <v>Yes</v>
      </c>
      <c r="Q730" s="10"/>
      <c r="R730" s="6">
        <v>43922</v>
      </c>
      <c r="T730" s="100" t="s">
        <v>325</v>
      </c>
    </row>
    <row r="731" spans="1:20" x14ac:dyDescent="0.25">
      <c r="A731" s="281" t="s">
        <v>1007</v>
      </c>
      <c r="B731" s="113" t="s">
        <v>1120</v>
      </c>
      <c r="C731" s="285" t="s">
        <v>969</v>
      </c>
      <c r="D731" s="281"/>
      <c r="E731" s="110"/>
      <c r="F731" s="107" t="s">
        <v>1001</v>
      </c>
      <c r="G731" s="10"/>
      <c r="H731" s="10"/>
      <c r="I731" s="59">
        <v>282.83999999999997</v>
      </c>
      <c r="J731" s="10"/>
      <c r="K731" s="10"/>
      <c r="L731" s="280">
        <f t="shared" si="96"/>
        <v>291.33</v>
      </c>
      <c r="M731" s="10"/>
      <c r="N731" s="10"/>
      <c r="O731" s="51">
        <f>IF(P731="Yes",'MD Rates'!$B$1,R731)</f>
        <v>44287</v>
      </c>
      <c r="P731" s="5" t="str">
        <f t="shared" si="97"/>
        <v>Yes</v>
      </c>
      <c r="Q731" s="10"/>
      <c r="R731" s="6">
        <v>43922</v>
      </c>
      <c r="T731" s="100" t="s">
        <v>325</v>
      </c>
    </row>
    <row r="732" spans="1:20" x14ac:dyDescent="0.25">
      <c r="A732" s="281" t="s">
        <v>1007</v>
      </c>
      <c r="B732" s="113" t="s">
        <v>1120</v>
      </c>
      <c r="C732" s="285" t="s">
        <v>969</v>
      </c>
      <c r="D732" s="281"/>
      <c r="E732" s="110"/>
      <c r="F732" s="107" t="s">
        <v>1002</v>
      </c>
      <c r="G732" s="10"/>
      <c r="H732" s="10"/>
      <c r="I732" s="59">
        <v>88.92</v>
      </c>
      <c r="J732" s="10"/>
      <c r="K732" s="10"/>
      <c r="L732" s="280">
        <f t="shared" si="96"/>
        <v>91.59</v>
      </c>
      <c r="M732" s="10"/>
      <c r="N732" s="10"/>
      <c r="O732" s="51">
        <f>IF(P732="Yes",'MD Rates'!$B$1,R732)</f>
        <v>44287</v>
      </c>
      <c r="P732" s="5" t="str">
        <f t="shared" si="97"/>
        <v>Yes</v>
      </c>
      <c r="Q732" s="10"/>
      <c r="R732" s="6">
        <v>43922</v>
      </c>
      <c r="T732" s="100" t="s">
        <v>325</v>
      </c>
    </row>
    <row r="733" spans="1:20" x14ac:dyDescent="0.25">
      <c r="A733" s="110" t="s">
        <v>1007</v>
      </c>
      <c r="B733" s="113" t="s">
        <v>1120</v>
      </c>
      <c r="C733" s="247" t="s">
        <v>969</v>
      </c>
      <c r="D733" s="110"/>
      <c r="E733" s="110"/>
      <c r="F733" s="107" t="s">
        <v>1003</v>
      </c>
      <c r="G733" s="10"/>
      <c r="H733" s="10"/>
      <c r="I733" s="59">
        <v>88.92</v>
      </c>
      <c r="J733" s="10"/>
      <c r="K733" s="10"/>
      <c r="L733" s="280">
        <f t="shared" si="96"/>
        <v>91.59</v>
      </c>
      <c r="M733" s="10"/>
      <c r="N733" s="10"/>
      <c r="O733" s="51">
        <f>IF(P733="Yes",'MD Rates'!$B$1,R733)</f>
        <v>44287</v>
      </c>
      <c r="P733" s="5" t="str">
        <f t="shared" si="97"/>
        <v>Yes</v>
      </c>
      <c r="Q733" s="10"/>
      <c r="R733" s="6">
        <v>43922</v>
      </c>
      <c r="T733" s="100" t="s">
        <v>325</v>
      </c>
    </row>
    <row r="734" spans="1:20" x14ac:dyDescent="0.25">
      <c r="A734" s="110" t="s">
        <v>1007</v>
      </c>
      <c r="B734" s="113" t="s">
        <v>1120</v>
      </c>
      <c r="C734" s="247" t="s">
        <v>969</v>
      </c>
      <c r="D734" s="110"/>
      <c r="E734" s="110"/>
      <c r="F734" s="107" t="s">
        <v>1004</v>
      </c>
      <c r="G734" s="10"/>
      <c r="H734" s="10"/>
      <c r="I734" s="59">
        <v>202.23</v>
      </c>
      <c r="J734" s="10"/>
      <c r="K734" s="10"/>
      <c r="L734" s="280">
        <f t="shared" si="96"/>
        <v>208.3</v>
      </c>
      <c r="M734" s="10"/>
      <c r="N734" s="10"/>
      <c r="O734" s="51">
        <f>IF(P734="Yes",'MD Rates'!$B$1,R734)</f>
        <v>44287</v>
      </c>
      <c r="P734" s="5" t="str">
        <f t="shared" si="97"/>
        <v>Yes</v>
      </c>
      <c r="Q734" s="10"/>
      <c r="R734" s="6">
        <v>43922</v>
      </c>
      <c r="T734" s="100" t="s">
        <v>325</v>
      </c>
    </row>
    <row r="735" spans="1:20" x14ac:dyDescent="0.25">
      <c r="A735" s="110" t="s">
        <v>1007</v>
      </c>
      <c r="B735" s="113" t="s">
        <v>1120</v>
      </c>
      <c r="C735" s="247" t="s">
        <v>969</v>
      </c>
      <c r="D735" s="110"/>
      <c r="E735" s="110"/>
      <c r="F735" s="107" t="s">
        <v>1005</v>
      </c>
      <c r="G735" s="10"/>
      <c r="H735" s="10"/>
      <c r="I735" s="59">
        <v>131.52000000000001</v>
      </c>
      <c r="J735" s="10"/>
      <c r="K735" s="10"/>
      <c r="L735" s="280">
        <f t="shared" si="96"/>
        <v>135.47</v>
      </c>
      <c r="M735" s="10"/>
      <c r="N735" s="10"/>
      <c r="O735" s="51">
        <f>IF(P735="Yes",'MD Rates'!$B$1,R735)</f>
        <v>44287</v>
      </c>
      <c r="P735" s="5" t="str">
        <f t="shared" si="97"/>
        <v>Yes</v>
      </c>
      <c r="Q735" s="10"/>
      <c r="R735" s="6">
        <v>43922</v>
      </c>
      <c r="T735" s="100" t="s">
        <v>325</v>
      </c>
    </row>
    <row r="736" spans="1:20" x14ac:dyDescent="0.25">
      <c r="A736" s="107" t="s">
        <v>1008</v>
      </c>
      <c r="B736" s="113" t="s">
        <v>1120</v>
      </c>
      <c r="C736" s="244" t="s">
        <v>967</v>
      </c>
      <c r="D736" s="10"/>
      <c r="E736" s="10"/>
      <c r="F736" s="107" t="s">
        <v>997</v>
      </c>
      <c r="G736" s="10"/>
      <c r="H736" s="10"/>
      <c r="I736" s="59">
        <v>118.94</v>
      </c>
      <c r="J736" s="10"/>
      <c r="K736" s="10"/>
      <c r="L736" s="280">
        <f t="shared" si="96"/>
        <v>122.51</v>
      </c>
      <c r="M736" s="10"/>
      <c r="N736" s="10"/>
      <c r="O736" s="51">
        <f>IF(P736="Yes",'MD Rates'!$B$1,R736)</f>
        <v>44287</v>
      </c>
      <c r="P736" s="5" t="str">
        <f t="shared" si="97"/>
        <v>Yes</v>
      </c>
      <c r="Q736" s="10"/>
      <c r="R736" s="6">
        <v>43922</v>
      </c>
      <c r="T736" s="100" t="s">
        <v>325</v>
      </c>
    </row>
    <row r="737" spans="1:20" x14ac:dyDescent="0.25">
      <c r="A737" s="107" t="s">
        <v>1008</v>
      </c>
      <c r="B737" s="113" t="s">
        <v>1120</v>
      </c>
      <c r="C737" s="244" t="s">
        <v>967</v>
      </c>
      <c r="D737" s="10"/>
      <c r="E737" s="10"/>
      <c r="F737" s="107" t="s">
        <v>998</v>
      </c>
      <c r="G737" s="10"/>
      <c r="H737" s="10"/>
      <c r="I737" s="59">
        <v>282.83999999999997</v>
      </c>
      <c r="J737" s="10"/>
      <c r="K737" s="10"/>
      <c r="L737" s="280">
        <f t="shared" si="96"/>
        <v>291.33</v>
      </c>
      <c r="M737" s="10"/>
      <c r="N737" s="10"/>
      <c r="O737" s="51">
        <f>IF(P737="Yes",'MD Rates'!$B$1,R737)</f>
        <v>44287</v>
      </c>
      <c r="P737" s="5" t="str">
        <f t="shared" si="97"/>
        <v>Yes</v>
      </c>
      <c r="Q737" s="10"/>
      <c r="R737" s="6">
        <v>43922</v>
      </c>
      <c r="T737" s="100" t="s">
        <v>325</v>
      </c>
    </row>
    <row r="738" spans="1:20" x14ac:dyDescent="0.25">
      <c r="A738" s="107" t="s">
        <v>1008</v>
      </c>
      <c r="B738" s="113" t="s">
        <v>1120</v>
      </c>
      <c r="C738" s="244" t="s">
        <v>967</v>
      </c>
      <c r="D738" s="10"/>
      <c r="E738" s="10"/>
      <c r="F738" s="107" t="s">
        <v>999</v>
      </c>
      <c r="G738" s="10"/>
      <c r="H738" s="10"/>
      <c r="I738" s="59">
        <v>177.82</v>
      </c>
      <c r="J738" s="10"/>
      <c r="K738" s="10"/>
      <c r="L738" s="280">
        <f t="shared" si="96"/>
        <v>183.15</v>
      </c>
      <c r="M738" s="10"/>
      <c r="N738" s="10"/>
      <c r="O738" s="51">
        <f>IF(P738="Yes",'MD Rates'!$B$1,R738)</f>
        <v>44287</v>
      </c>
      <c r="P738" s="5" t="str">
        <f t="shared" si="97"/>
        <v>Yes</v>
      </c>
      <c r="Q738" s="10"/>
      <c r="R738" s="6">
        <v>43922</v>
      </c>
      <c r="T738" s="100" t="s">
        <v>325</v>
      </c>
    </row>
    <row r="739" spans="1:20" x14ac:dyDescent="0.25">
      <c r="A739" s="107" t="s">
        <v>1008</v>
      </c>
      <c r="B739" s="113" t="s">
        <v>1120</v>
      </c>
      <c r="C739" s="244" t="s">
        <v>967</v>
      </c>
      <c r="D739" s="10"/>
      <c r="E739" s="10"/>
      <c r="F739" s="107" t="s">
        <v>1000</v>
      </c>
      <c r="G739" s="10"/>
      <c r="H739" s="10"/>
      <c r="I739" s="59">
        <v>58.83</v>
      </c>
      <c r="J739" s="10"/>
      <c r="K739" s="10"/>
      <c r="L739" s="280">
        <f t="shared" si="96"/>
        <v>60.59</v>
      </c>
      <c r="M739" s="10"/>
      <c r="N739" s="10"/>
      <c r="O739" s="51">
        <f>IF(P739="Yes",'MD Rates'!$B$1,R739)</f>
        <v>44287</v>
      </c>
      <c r="P739" s="5" t="str">
        <f t="shared" si="97"/>
        <v>Yes</v>
      </c>
      <c r="Q739" s="10"/>
      <c r="R739" s="6">
        <v>43922</v>
      </c>
      <c r="T739" s="100" t="s">
        <v>325</v>
      </c>
    </row>
    <row r="740" spans="1:20" x14ac:dyDescent="0.25">
      <c r="A740" s="107" t="s">
        <v>1008</v>
      </c>
      <c r="B740" s="113" t="s">
        <v>1120</v>
      </c>
      <c r="C740" s="244" t="s">
        <v>967</v>
      </c>
      <c r="D740" s="10"/>
      <c r="E740" s="10"/>
      <c r="F740" s="107" t="s">
        <v>1001</v>
      </c>
      <c r="G740" s="10"/>
      <c r="H740" s="10"/>
      <c r="I740" s="59">
        <v>282.83999999999997</v>
      </c>
      <c r="J740" s="10"/>
      <c r="K740" s="10"/>
      <c r="L740" s="280">
        <f t="shared" si="96"/>
        <v>291.33</v>
      </c>
      <c r="M740" s="10"/>
      <c r="N740" s="10"/>
      <c r="O740" s="51">
        <f>IF(P740="Yes",'MD Rates'!$B$1,R740)</f>
        <v>44287</v>
      </c>
      <c r="P740" s="5" t="str">
        <f t="shared" si="97"/>
        <v>Yes</v>
      </c>
      <c r="Q740" s="10"/>
      <c r="R740" s="6">
        <v>43922</v>
      </c>
      <c r="T740" s="100" t="s">
        <v>325</v>
      </c>
    </row>
    <row r="741" spans="1:20" x14ac:dyDescent="0.25">
      <c r="A741" s="107" t="s">
        <v>1008</v>
      </c>
      <c r="B741" s="113" t="s">
        <v>1120</v>
      </c>
      <c r="C741" s="244" t="s">
        <v>967</v>
      </c>
      <c r="D741" s="10"/>
      <c r="E741" s="10"/>
      <c r="F741" s="107" t="s">
        <v>1002</v>
      </c>
      <c r="G741" s="10"/>
      <c r="H741" s="10"/>
      <c r="I741" s="59">
        <v>88.92</v>
      </c>
      <c r="J741" s="10"/>
      <c r="K741" s="10"/>
      <c r="L741" s="280">
        <f t="shared" si="96"/>
        <v>91.59</v>
      </c>
      <c r="M741" s="10"/>
      <c r="N741" s="10"/>
      <c r="O741" s="51">
        <f>IF(P741="Yes",'MD Rates'!$B$1,R741)</f>
        <v>44287</v>
      </c>
      <c r="P741" s="5" t="str">
        <f t="shared" si="97"/>
        <v>Yes</v>
      </c>
      <c r="Q741" s="10"/>
      <c r="R741" s="6">
        <v>43922</v>
      </c>
      <c r="T741" s="100" t="s">
        <v>325</v>
      </c>
    </row>
    <row r="742" spans="1:20" x14ac:dyDescent="0.25">
      <c r="A742" s="107" t="s">
        <v>1008</v>
      </c>
      <c r="B742" s="113" t="s">
        <v>1120</v>
      </c>
      <c r="C742" s="244" t="s">
        <v>967</v>
      </c>
      <c r="D742" s="10"/>
      <c r="E742" s="10"/>
      <c r="F742" s="107" t="s">
        <v>1003</v>
      </c>
      <c r="G742" s="10"/>
      <c r="H742" s="10"/>
      <c r="I742" s="59">
        <v>88.92</v>
      </c>
      <c r="J742" s="239"/>
      <c r="K742" s="10"/>
      <c r="L742" s="280">
        <f t="shared" si="96"/>
        <v>91.59</v>
      </c>
      <c r="M742" s="10"/>
      <c r="N742" s="10"/>
      <c r="O742" s="51">
        <f>IF(P742="Yes",'MD Rates'!$B$1,R742)</f>
        <v>44287</v>
      </c>
      <c r="P742" s="5" t="str">
        <f t="shared" si="97"/>
        <v>Yes</v>
      </c>
      <c r="Q742" s="10"/>
      <c r="R742" s="6">
        <v>43922</v>
      </c>
      <c r="T742" s="100" t="s">
        <v>325</v>
      </c>
    </row>
    <row r="743" spans="1:20" x14ac:dyDescent="0.25">
      <c r="A743" s="107" t="s">
        <v>1008</v>
      </c>
      <c r="B743" s="113" t="s">
        <v>1120</v>
      </c>
      <c r="C743" s="244" t="s">
        <v>967</v>
      </c>
      <c r="D743" s="10"/>
      <c r="E743" s="10"/>
      <c r="F743" s="107" t="s">
        <v>1004</v>
      </c>
      <c r="G743" s="10"/>
      <c r="H743" s="10"/>
      <c r="I743" s="59">
        <v>202.23</v>
      </c>
      <c r="J743" s="239"/>
      <c r="K743" s="10"/>
      <c r="L743" s="280">
        <f t="shared" si="96"/>
        <v>208.3</v>
      </c>
      <c r="M743" s="10"/>
      <c r="N743" s="10"/>
      <c r="O743" s="51">
        <f>IF(P743="Yes",'MD Rates'!$B$1,R743)</f>
        <v>44287</v>
      </c>
      <c r="P743" s="5" t="str">
        <f t="shared" si="97"/>
        <v>Yes</v>
      </c>
      <c r="Q743" s="10"/>
      <c r="R743" s="6">
        <v>43922</v>
      </c>
      <c r="T743" s="100" t="s">
        <v>325</v>
      </c>
    </row>
    <row r="744" spans="1:20" x14ac:dyDescent="0.25">
      <c r="A744" s="107" t="s">
        <v>1008</v>
      </c>
      <c r="B744" s="113" t="s">
        <v>1120</v>
      </c>
      <c r="C744" s="244" t="s">
        <v>967</v>
      </c>
      <c r="D744" s="10"/>
      <c r="E744" s="10"/>
      <c r="F744" s="107" t="s">
        <v>1005</v>
      </c>
      <c r="G744" s="10"/>
      <c r="H744" s="10"/>
      <c r="I744" s="59">
        <v>131.52000000000001</v>
      </c>
      <c r="J744" s="10"/>
      <c r="K744" s="10"/>
      <c r="L744" s="280">
        <f t="shared" si="96"/>
        <v>135.47</v>
      </c>
      <c r="M744" s="10"/>
      <c r="N744" s="10"/>
      <c r="O744" s="51">
        <f>IF(P744="Yes",'MD Rates'!$B$1,R744)</f>
        <v>44287</v>
      </c>
      <c r="P744" s="5" t="str">
        <f t="shared" si="97"/>
        <v>Yes</v>
      </c>
      <c r="Q744" s="10"/>
      <c r="R744" s="6">
        <v>43922</v>
      </c>
      <c r="T744" s="100" t="s">
        <v>325</v>
      </c>
    </row>
    <row r="745" spans="1:20" x14ac:dyDescent="0.25">
      <c r="A745" s="110" t="s">
        <v>1008</v>
      </c>
      <c r="B745" s="113" t="s">
        <v>1120</v>
      </c>
      <c r="C745" s="247" t="s">
        <v>969</v>
      </c>
      <c r="D745" s="110"/>
      <c r="E745" s="110"/>
      <c r="F745" s="107" t="s">
        <v>997</v>
      </c>
      <c r="G745" s="10"/>
      <c r="H745" s="10"/>
      <c r="I745" s="59">
        <v>118.94</v>
      </c>
      <c r="J745" s="10"/>
      <c r="K745" s="10"/>
      <c r="L745" s="611">
        <f t="shared" ref="L745:L753" si="98">L736</f>
        <v>122.51</v>
      </c>
      <c r="M745" s="10"/>
      <c r="N745" s="10"/>
      <c r="O745" s="51">
        <f>IF(P745="Yes",'MD Rates'!$B$1,R745)</f>
        <v>44287</v>
      </c>
      <c r="P745" s="5" t="str">
        <f t="shared" si="97"/>
        <v>Yes</v>
      </c>
      <c r="Q745" s="10"/>
      <c r="R745" s="6">
        <v>43922</v>
      </c>
      <c r="T745" s="100" t="s">
        <v>325</v>
      </c>
    </row>
    <row r="746" spans="1:20" x14ac:dyDescent="0.25">
      <c r="A746" s="110" t="s">
        <v>1008</v>
      </c>
      <c r="B746" s="113" t="s">
        <v>1120</v>
      </c>
      <c r="C746" s="247" t="s">
        <v>969</v>
      </c>
      <c r="D746" s="110"/>
      <c r="E746" s="110"/>
      <c r="F746" s="107" t="s">
        <v>998</v>
      </c>
      <c r="G746" s="10"/>
      <c r="H746" s="10"/>
      <c r="I746" s="59">
        <v>282.83999999999997</v>
      </c>
      <c r="J746" s="10"/>
      <c r="K746" s="10"/>
      <c r="L746" s="611">
        <f t="shared" si="98"/>
        <v>291.33</v>
      </c>
      <c r="M746" s="10"/>
      <c r="N746" s="10"/>
      <c r="O746" s="51">
        <f>IF(P746="Yes",'MD Rates'!$B$1,R746)</f>
        <v>44287</v>
      </c>
      <c r="P746" s="5" t="str">
        <f t="shared" si="97"/>
        <v>Yes</v>
      </c>
      <c r="Q746" s="10"/>
      <c r="R746" s="6">
        <v>43922</v>
      </c>
      <c r="T746" s="100" t="s">
        <v>325</v>
      </c>
    </row>
    <row r="747" spans="1:20" x14ac:dyDescent="0.25">
      <c r="A747" s="110" t="s">
        <v>1008</v>
      </c>
      <c r="B747" s="113" t="s">
        <v>1120</v>
      </c>
      <c r="C747" s="247" t="s">
        <v>969</v>
      </c>
      <c r="D747" s="110"/>
      <c r="E747" s="110"/>
      <c r="F747" s="107" t="s">
        <v>999</v>
      </c>
      <c r="G747" s="10"/>
      <c r="H747" s="10"/>
      <c r="I747" s="59">
        <v>177.82</v>
      </c>
      <c r="J747" s="10"/>
      <c r="K747" s="10"/>
      <c r="L747" s="611">
        <f t="shared" si="98"/>
        <v>183.15</v>
      </c>
      <c r="M747" s="10"/>
      <c r="N747" s="10"/>
      <c r="O747" s="51">
        <f>IF(P747="Yes",'MD Rates'!$B$1,R747)</f>
        <v>44287</v>
      </c>
      <c r="P747" s="5" t="str">
        <f t="shared" si="97"/>
        <v>Yes</v>
      </c>
      <c r="Q747" s="10"/>
      <c r="R747" s="6">
        <v>43922</v>
      </c>
      <c r="T747" s="100" t="s">
        <v>325</v>
      </c>
    </row>
    <row r="748" spans="1:20" x14ac:dyDescent="0.25">
      <c r="A748" s="110" t="s">
        <v>1008</v>
      </c>
      <c r="B748" s="113" t="s">
        <v>1120</v>
      </c>
      <c r="C748" s="247" t="s">
        <v>969</v>
      </c>
      <c r="D748" s="110"/>
      <c r="E748" s="110"/>
      <c r="F748" s="107" t="s">
        <v>1000</v>
      </c>
      <c r="G748" s="10"/>
      <c r="H748" s="10"/>
      <c r="I748" s="59">
        <v>58.83</v>
      </c>
      <c r="J748" s="10"/>
      <c r="K748" s="10"/>
      <c r="L748" s="611">
        <f t="shared" si="98"/>
        <v>60.59</v>
      </c>
      <c r="M748" s="10"/>
      <c r="N748" s="10"/>
      <c r="O748" s="51">
        <f>IF(P748="Yes",'MD Rates'!$B$1,R748)</f>
        <v>44287</v>
      </c>
      <c r="P748" s="5" t="str">
        <f t="shared" si="97"/>
        <v>Yes</v>
      </c>
      <c r="Q748" s="10"/>
      <c r="R748" s="6">
        <v>43922</v>
      </c>
      <c r="T748" s="100" t="s">
        <v>325</v>
      </c>
    </row>
    <row r="749" spans="1:20" x14ac:dyDescent="0.25">
      <c r="A749" s="110" t="s">
        <v>1008</v>
      </c>
      <c r="B749" s="113" t="s">
        <v>1120</v>
      </c>
      <c r="C749" s="247" t="s">
        <v>969</v>
      </c>
      <c r="D749" s="110"/>
      <c r="E749" s="110"/>
      <c r="F749" s="107" t="s">
        <v>1001</v>
      </c>
      <c r="G749" s="10"/>
      <c r="H749" s="10"/>
      <c r="I749" s="59">
        <v>282.83999999999997</v>
      </c>
      <c r="J749" s="10"/>
      <c r="K749" s="10"/>
      <c r="L749" s="611">
        <f t="shared" si="98"/>
        <v>291.33</v>
      </c>
      <c r="M749" s="10"/>
      <c r="N749" s="10"/>
      <c r="O749" s="51">
        <f>IF(P749="Yes",'MD Rates'!$B$1,R749)</f>
        <v>44287</v>
      </c>
      <c r="P749" s="5" t="str">
        <f t="shared" si="97"/>
        <v>Yes</v>
      </c>
      <c r="Q749" s="10"/>
      <c r="R749" s="6">
        <v>43922</v>
      </c>
      <c r="T749" s="100" t="s">
        <v>325</v>
      </c>
    </row>
    <row r="750" spans="1:20" x14ac:dyDescent="0.25">
      <c r="A750" s="110" t="s">
        <v>1008</v>
      </c>
      <c r="B750" s="113" t="s">
        <v>1120</v>
      </c>
      <c r="C750" s="247" t="s">
        <v>969</v>
      </c>
      <c r="D750" s="110"/>
      <c r="E750" s="110"/>
      <c r="F750" s="107" t="s">
        <v>1002</v>
      </c>
      <c r="G750" s="10"/>
      <c r="H750" s="10"/>
      <c r="I750" s="59">
        <v>88.92</v>
      </c>
      <c r="J750" s="10"/>
      <c r="K750" s="10"/>
      <c r="L750" s="611">
        <f t="shared" si="98"/>
        <v>91.59</v>
      </c>
      <c r="M750" s="10"/>
      <c r="N750" s="10"/>
      <c r="O750" s="51">
        <f>IF(P750="Yes",'MD Rates'!$B$1,R750)</f>
        <v>44287</v>
      </c>
      <c r="P750" s="5" t="str">
        <f t="shared" si="97"/>
        <v>Yes</v>
      </c>
      <c r="Q750" s="10"/>
      <c r="R750" s="6">
        <v>43922</v>
      </c>
      <c r="T750" s="100" t="s">
        <v>325</v>
      </c>
    </row>
    <row r="751" spans="1:20" x14ac:dyDescent="0.25">
      <c r="A751" s="110" t="s">
        <v>1008</v>
      </c>
      <c r="B751" s="113" t="s">
        <v>1120</v>
      </c>
      <c r="C751" s="247" t="s">
        <v>969</v>
      </c>
      <c r="D751" s="110"/>
      <c r="E751" s="110"/>
      <c r="F751" s="107" t="s">
        <v>1003</v>
      </c>
      <c r="G751" s="10"/>
      <c r="H751" s="10"/>
      <c r="I751" s="59">
        <v>88.92</v>
      </c>
      <c r="J751" s="10"/>
      <c r="K751" s="10"/>
      <c r="L751" s="611">
        <f t="shared" si="98"/>
        <v>91.59</v>
      </c>
      <c r="M751" s="10"/>
      <c r="N751" s="10"/>
      <c r="O751" s="51">
        <f>IF(P751="Yes",'MD Rates'!$B$1,R751)</f>
        <v>44287</v>
      </c>
      <c r="P751" s="5" t="str">
        <f t="shared" si="97"/>
        <v>Yes</v>
      </c>
      <c r="Q751" s="10"/>
      <c r="R751" s="6">
        <v>43922</v>
      </c>
      <c r="T751" s="100" t="s">
        <v>325</v>
      </c>
    </row>
    <row r="752" spans="1:20" x14ac:dyDescent="0.25">
      <c r="A752" s="110" t="s">
        <v>1008</v>
      </c>
      <c r="B752" s="113" t="s">
        <v>1120</v>
      </c>
      <c r="C752" s="247" t="s">
        <v>969</v>
      </c>
      <c r="D752" s="110"/>
      <c r="E752" s="110"/>
      <c r="F752" s="107" t="s">
        <v>1004</v>
      </c>
      <c r="G752" s="10"/>
      <c r="H752" s="10"/>
      <c r="I752" s="59">
        <v>202.23</v>
      </c>
      <c r="J752" s="10"/>
      <c r="K752" s="10"/>
      <c r="L752" s="611">
        <f t="shared" si="98"/>
        <v>208.3</v>
      </c>
      <c r="M752" s="10"/>
      <c r="N752" s="10"/>
      <c r="O752" s="51">
        <f>IF(P752="Yes",'MD Rates'!$B$1,R752)</f>
        <v>44287</v>
      </c>
      <c r="P752" s="5" t="str">
        <f t="shared" si="97"/>
        <v>Yes</v>
      </c>
      <c r="Q752" s="10"/>
      <c r="R752" s="6">
        <v>43922</v>
      </c>
      <c r="T752" s="100" t="s">
        <v>325</v>
      </c>
    </row>
    <row r="753" spans="1:20" x14ac:dyDescent="0.25">
      <c r="A753" s="110" t="s">
        <v>1008</v>
      </c>
      <c r="B753" s="113" t="s">
        <v>1120</v>
      </c>
      <c r="C753" s="247" t="s">
        <v>969</v>
      </c>
      <c r="D753" s="110"/>
      <c r="E753" s="110"/>
      <c r="F753" s="107" t="s">
        <v>1005</v>
      </c>
      <c r="G753" s="10"/>
      <c r="H753" s="10"/>
      <c r="I753" s="59">
        <v>131.52000000000001</v>
      </c>
      <c r="J753" s="10"/>
      <c r="K753" s="10"/>
      <c r="L753" s="611">
        <f t="shared" si="98"/>
        <v>135.47</v>
      </c>
      <c r="M753" s="10"/>
      <c r="N753" s="10"/>
      <c r="O753" s="51">
        <f>IF(P753="Yes",'MD Rates'!$B$1,R753)</f>
        <v>44287</v>
      </c>
      <c r="P753" s="5" t="str">
        <f t="shared" si="97"/>
        <v>Yes</v>
      </c>
      <c r="Q753" s="10"/>
      <c r="R753" s="6">
        <v>43922</v>
      </c>
      <c r="T753" s="100" t="s">
        <v>325</v>
      </c>
    </row>
    <row r="754" spans="1:20" hidden="1" x14ac:dyDescent="0.25">
      <c r="A754" s="107" t="s">
        <v>1009</v>
      </c>
      <c r="B754" s="113" t="s">
        <v>1120</v>
      </c>
      <c r="C754" s="244" t="s">
        <v>963</v>
      </c>
      <c r="D754" s="10"/>
      <c r="E754" s="10"/>
      <c r="F754" s="107" t="s">
        <v>1010</v>
      </c>
      <c r="G754" s="10"/>
      <c r="H754" s="10"/>
      <c r="I754" s="10">
        <v>1287</v>
      </c>
      <c r="J754" s="10"/>
      <c r="K754" s="10"/>
      <c r="L754" s="627">
        <v>1287</v>
      </c>
      <c r="M754" s="10"/>
      <c r="N754" s="10"/>
      <c r="O754" s="51">
        <f>IF(P754="Yes",'MD Rates'!$B$1,R754)</f>
        <v>42461</v>
      </c>
      <c r="P754" s="5" t="str">
        <f>IF(I754&lt;&gt;L754,"Yes","No")</f>
        <v>No</v>
      </c>
      <c r="R754" s="6">
        <v>42461</v>
      </c>
      <c r="S754"/>
    </row>
    <row r="755" spans="1:20" hidden="1" x14ac:dyDescent="0.25">
      <c r="A755" s="107" t="s">
        <v>1009</v>
      </c>
      <c r="B755" s="113" t="s">
        <v>1120</v>
      </c>
      <c r="C755" s="244" t="s">
        <v>963</v>
      </c>
      <c r="D755" s="10"/>
      <c r="E755" s="10"/>
      <c r="F755" s="107" t="s">
        <v>1011</v>
      </c>
      <c r="G755" s="10"/>
      <c r="H755" s="10"/>
      <c r="I755" s="59">
        <v>643.5</v>
      </c>
      <c r="J755" s="10"/>
      <c r="K755" s="10"/>
      <c r="L755" s="280">
        <v>643.5</v>
      </c>
      <c r="M755" s="10"/>
      <c r="N755" s="10"/>
      <c r="O755" s="51">
        <f>IF(P755="Yes",'MD Rates'!$B$1,R755)</f>
        <v>39904</v>
      </c>
      <c r="P755" s="5" t="str">
        <f>IF(I755&lt;&gt;L755,"Yes","No")</f>
        <v>No</v>
      </c>
      <c r="R755" s="6">
        <v>39904</v>
      </c>
      <c r="S755"/>
    </row>
    <row r="756" spans="1:20" hidden="1" x14ac:dyDescent="0.25">
      <c r="A756" s="257" t="s">
        <v>1009</v>
      </c>
      <c r="B756" s="113" t="s">
        <v>1120</v>
      </c>
      <c r="C756" s="257" t="s">
        <v>966</v>
      </c>
      <c r="F756" s="257" t="s">
        <v>1010</v>
      </c>
      <c r="I756" s="10">
        <v>1287</v>
      </c>
      <c r="J756" s="10"/>
      <c r="K756" s="239"/>
      <c r="L756" s="360">
        <f>L754</f>
        <v>1287</v>
      </c>
      <c r="M756" s="10"/>
      <c r="N756" s="10"/>
      <c r="O756" s="51">
        <f>IF(P756="Yes",'MD Rates'!$B$1,R756)</f>
        <v>39904</v>
      </c>
      <c r="P756" s="5" t="str">
        <f t="shared" ref="P756:P775" si="99">IF(I756&lt;&gt;L756,"Yes","No")</f>
        <v>No</v>
      </c>
      <c r="R756" s="6">
        <v>39904</v>
      </c>
      <c r="S756"/>
    </row>
    <row r="757" spans="1:20" hidden="1" x14ac:dyDescent="0.25">
      <c r="A757" s="257" t="s">
        <v>1009</v>
      </c>
      <c r="B757" s="113" t="s">
        <v>1120</v>
      </c>
      <c r="C757" s="257" t="s">
        <v>966</v>
      </c>
      <c r="F757" s="257" t="s">
        <v>1011</v>
      </c>
      <c r="I757" s="59">
        <v>643.5</v>
      </c>
      <c r="J757" s="10"/>
      <c r="K757" s="239"/>
      <c r="L757" s="280">
        <f>L755</f>
        <v>643.5</v>
      </c>
      <c r="M757" s="10"/>
      <c r="N757" s="10"/>
      <c r="O757" s="51">
        <f>IF(P757="Yes",'MD Rates'!$B$1,R757)</f>
        <v>39904</v>
      </c>
      <c r="P757" s="5" t="str">
        <f t="shared" si="99"/>
        <v>No</v>
      </c>
      <c r="R757" s="6">
        <v>39904</v>
      </c>
      <c r="S757"/>
    </row>
    <row r="758" spans="1:20" hidden="1" x14ac:dyDescent="0.25">
      <c r="A758" s="107" t="s">
        <v>1009</v>
      </c>
      <c r="B758" s="113" t="s">
        <v>1120</v>
      </c>
      <c r="C758" s="244" t="s">
        <v>967</v>
      </c>
      <c r="D758" s="10"/>
      <c r="E758" s="10"/>
      <c r="F758" s="107" t="s">
        <v>1010</v>
      </c>
      <c r="G758" s="10"/>
      <c r="H758" s="10"/>
      <c r="I758" s="10">
        <v>1287</v>
      </c>
      <c r="J758" s="10"/>
      <c r="K758" s="10"/>
      <c r="L758" s="627">
        <v>1287</v>
      </c>
      <c r="M758" s="10"/>
      <c r="N758" s="10"/>
      <c r="O758" s="51">
        <f>IF(P758="Yes",'MD Rates'!$B$1,R758)</f>
        <v>39904</v>
      </c>
      <c r="P758" s="5" t="str">
        <f t="shared" si="99"/>
        <v>No</v>
      </c>
      <c r="R758" s="6">
        <v>39904</v>
      </c>
      <c r="S758"/>
    </row>
    <row r="759" spans="1:20" hidden="1" x14ac:dyDescent="0.25">
      <c r="A759" s="107" t="s">
        <v>1009</v>
      </c>
      <c r="B759" s="113" t="s">
        <v>1120</v>
      </c>
      <c r="C759" s="244" t="s">
        <v>967</v>
      </c>
      <c r="D759" s="10"/>
      <c r="E759" s="10"/>
      <c r="F759" s="107" t="s">
        <v>1011</v>
      </c>
      <c r="G759" s="10"/>
      <c r="H759" s="10"/>
      <c r="I759" s="59">
        <v>643.5</v>
      </c>
      <c r="J759" s="10"/>
      <c r="K759" s="10"/>
      <c r="L759" s="280">
        <f t="shared" ref="L759:L767" si="100">L757</f>
        <v>643.5</v>
      </c>
      <c r="M759" s="10"/>
      <c r="N759" s="10"/>
      <c r="O759" s="51">
        <f>IF(P759="Yes",'MD Rates'!$B$1,R759)</f>
        <v>39904</v>
      </c>
      <c r="P759" s="5" t="str">
        <f t="shared" si="99"/>
        <v>No</v>
      </c>
      <c r="R759" s="6">
        <v>39904</v>
      </c>
      <c r="S759"/>
    </row>
    <row r="760" spans="1:20" hidden="1" x14ac:dyDescent="0.25">
      <c r="A760" s="107" t="s">
        <v>1012</v>
      </c>
      <c r="B760" s="113" t="s">
        <v>1120</v>
      </c>
      <c r="C760" s="244" t="s">
        <v>963</v>
      </c>
      <c r="D760" s="10"/>
      <c r="E760" s="10"/>
      <c r="F760" s="107" t="s">
        <v>1010</v>
      </c>
      <c r="G760" s="10"/>
      <c r="H760" s="10"/>
      <c r="I760" s="10">
        <v>1287</v>
      </c>
      <c r="J760" s="10"/>
      <c r="K760" s="10"/>
      <c r="L760" s="271">
        <f t="shared" si="100"/>
        <v>1287</v>
      </c>
      <c r="M760" s="10"/>
      <c r="N760" s="10"/>
      <c r="O760" s="51">
        <f>IF(P760="Yes",'MD Rates'!$B$1,R760)</f>
        <v>39904</v>
      </c>
      <c r="P760" s="5" t="str">
        <f t="shared" si="99"/>
        <v>No</v>
      </c>
      <c r="R760" s="6">
        <v>39904</v>
      </c>
      <c r="S760"/>
    </row>
    <row r="761" spans="1:20" hidden="1" x14ac:dyDescent="0.25">
      <c r="A761" s="107" t="s">
        <v>1012</v>
      </c>
      <c r="B761" s="113" t="s">
        <v>1120</v>
      </c>
      <c r="C761" s="244" t="s">
        <v>963</v>
      </c>
      <c r="D761" s="10"/>
      <c r="E761" s="10"/>
      <c r="F761" s="107" t="s">
        <v>1011</v>
      </c>
      <c r="G761" s="10"/>
      <c r="H761" s="10"/>
      <c r="I761" s="59">
        <v>643.5</v>
      </c>
      <c r="J761" s="10"/>
      <c r="K761" s="10"/>
      <c r="L761" s="280">
        <f t="shared" si="100"/>
        <v>643.5</v>
      </c>
      <c r="M761" s="10"/>
      <c r="N761" s="10"/>
      <c r="O761" s="51">
        <f>IF(P761="Yes",'MD Rates'!$B$1,R761)</f>
        <v>39904</v>
      </c>
      <c r="P761" s="5" t="str">
        <f t="shared" si="99"/>
        <v>No</v>
      </c>
      <c r="R761" s="6">
        <v>39904</v>
      </c>
      <c r="S761"/>
    </row>
    <row r="762" spans="1:20" hidden="1" x14ac:dyDescent="0.25">
      <c r="A762" s="257" t="s">
        <v>1012</v>
      </c>
      <c r="B762" s="113" t="s">
        <v>1120</v>
      </c>
      <c r="C762" s="257" t="s">
        <v>966</v>
      </c>
      <c r="F762" s="257" t="s">
        <v>1010</v>
      </c>
      <c r="I762" s="10">
        <v>1287</v>
      </c>
      <c r="J762" s="10"/>
      <c r="K762" s="239"/>
      <c r="L762" s="360">
        <f t="shared" si="100"/>
        <v>1287</v>
      </c>
      <c r="M762" s="10"/>
      <c r="N762" s="10"/>
      <c r="O762" s="51">
        <f>IF(P762="Yes",'MD Rates'!$B$1,R762)</f>
        <v>39904</v>
      </c>
      <c r="P762" s="5" t="str">
        <f t="shared" si="99"/>
        <v>No</v>
      </c>
      <c r="R762" s="6">
        <v>39904</v>
      </c>
      <c r="S762"/>
    </row>
    <row r="763" spans="1:20" hidden="1" x14ac:dyDescent="0.25">
      <c r="A763" s="257" t="s">
        <v>1012</v>
      </c>
      <c r="B763" s="113" t="s">
        <v>1120</v>
      </c>
      <c r="C763" s="257" t="s">
        <v>966</v>
      </c>
      <c r="F763" s="257" t="s">
        <v>1011</v>
      </c>
      <c r="I763" s="59">
        <v>643.5</v>
      </c>
      <c r="J763" s="10"/>
      <c r="K763" s="239"/>
      <c r="L763" s="280">
        <f t="shared" si="100"/>
        <v>643.5</v>
      </c>
      <c r="M763" s="10"/>
      <c r="N763" s="10"/>
      <c r="O763" s="51">
        <f>IF(P763="Yes",'MD Rates'!$B$1,R763)</f>
        <v>39904</v>
      </c>
      <c r="P763" s="5" t="str">
        <f t="shared" si="99"/>
        <v>No</v>
      </c>
      <c r="R763" s="6">
        <v>39904</v>
      </c>
      <c r="S763"/>
    </row>
    <row r="764" spans="1:20" hidden="1" x14ac:dyDescent="0.25">
      <c r="A764" s="107" t="s">
        <v>1012</v>
      </c>
      <c r="B764" s="113" t="s">
        <v>1120</v>
      </c>
      <c r="C764" s="244" t="s">
        <v>967</v>
      </c>
      <c r="D764" s="10"/>
      <c r="E764" s="10"/>
      <c r="F764" s="107" t="s">
        <v>1010</v>
      </c>
      <c r="G764" s="10"/>
      <c r="H764" s="10"/>
      <c r="I764" s="10">
        <v>1287</v>
      </c>
      <c r="J764" s="10"/>
      <c r="K764" s="10"/>
      <c r="L764" s="271">
        <f t="shared" si="100"/>
        <v>1287</v>
      </c>
      <c r="M764" s="10"/>
      <c r="N764" s="10"/>
      <c r="O764" s="51">
        <f>IF(P764="Yes",'MD Rates'!$B$1,R764)</f>
        <v>39904</v>
      </c>
      <c r="P764" s="5" t="str">
        <f t="shared" si="99"/>
        <v>No</v>
      </c>
      <c r="R764" s="6">
        <v>39904</v>
      </c>
      <c r="S764"/>
    </row>
    <row r="765" spans="1:20" hidden="1" x14ac:dyDescent="0.25">
      <c r="A765" s="107" t="s">
        <v>1012</v>
      </c>
      <c r="B765" s="113" t="s">
        <v>1120</v>
      </c>
      <c r="C765" s="244" t="s">
        <v>967</v>
      </c>
      <c r="D765" s="10"/>
      <c r="E765" s="10"/>
      <c r="F765" s="107" t="s">
        <v>1011</v>
      </c>
      <c r="G765" s="10"/>
      <c r="H765" s="10"/>
      <c r="I765" s="59">
        <v>643.5</v>
      </c>
      <c r="J765" s="10"/>
      <c r="K765" s="10"/>
      <c r="L765" s="280">
        <f t="shared" si="100"/>
        <v>643.5</v>
      </c>
      <c r="M765" s="10"/>
      <c r="N765" s="10"/>
      <c r="O765" s="51">
        <f>IF(P765="Yes",'MD Rates'!$B$1,R765)</f>
        <v>39904</v>
      </c>
      <c r="P765" s="5" t="str">
        <f t="shared" si="99"/>
        <v>No</v>
      </c>
      <c r="R765" s="6">
        <v>39904</v>
      </c>
      <c r="S765"/>
    </row>
    <row r="766" spans="1:20" hidden="1" x14ac:dyDescent="0.25">
      <c r="A766" s="107" t="s">
        <v>1013</v>
      </c>
      <c r="B766" s="113" t="s">
        <v>1120</v>
      </c>
      <c r="C766" s="244" t="s">
        <v>963</v>
      </c>
      <c r="D766" s="10"/>
      <c r="E766" s="10"/>
      <c r="F766" s="53" t="s">
        <v>1014</v>
      </c>
      <c r="G766" s="10"/>
      <c r="H766" s="10"/>
      <c r="I766" s="10">
        <v>1287</v>
      </c>
      <c r="J766" s="10"/>
      <c r="K766" s="10"/>
      <c r="L766" s="280">
        <f t="shared" si="100"/>
        <v>1287</v>
      </c>
      <c r="M766" s="10"/>
      <c r="N766" s="10"/>
      <c r="O766" s="51">
        <f>IF(P766="Yes",'MD Rates'!$B$1,R766)</f>
        <v>39904</v>
      </c>
      <c r="P766" s="5" t="str">
        <f t="shared" si="99"/>
        <v>No</v>
      </c>
      <c r="R766" s="6">
        <v>39904</v>
      </c>
      <c r="S766"/>
    </row>
    <row r="767" spans="1:20" hidden="1" x14ac:dyDescent="0.25">
      <c r="A767" s="107" t="s">
        <v>1013</v>
      </c>
      <c r="B767" s="113" t="s">
        <v>1120</v>
      </c>
      <c r="C767" s="244" t="s">
        <v>963</v>
      </c>
      <c r="D767" s="10"/>
      <c r="E767" s="10"/>
      <c r="F767" s="107" t="s">
        <v>1015</v>
      </c>
      <c r="G767" s="10"/>
      <c r="H767" s="10"/>
      <c r="I767" s="59">
        <v>643.5</v>
      </c>
      <c r="J767" s="10"/>
      <c r="K767" s="10"/>
      <c r="L767" s="280">
        <f t="shared" si="100"/>
        <v>643.5</v>
      </c>
      <c r="M767" s="10"/>
      <c r="N767" s="10"/>
      <c r="O767" s="51">
        <f>IF(P767="Yes",'MD Rates'!$B$1,R767)</f>
        <v>39904</v>
      </c>
      <c r="P767" s="5" t="str">
        <f t="shared" si="99"/>
        <v>No</v>
      </c>
      <c r="R767" s="6">
        <v>39904</v>
      </c>
      <c r="S767"/>
    </row>
    <row r="768" spans="1:20" hidden="1" x14ac:dyDescent="0.25">
      <c r="A768" s="257" t="s">
        <v>1013</v>
      </c>
      <c r="B768" s="113" t="s">
        <v>1120</v>
      </c>
      <c r="C768" s="257" t="s">
        <v>966</v>
      </c>
      <c r="F768" s="257" t="s">
        <v>1014</v>
      </c>
      <c r="I768" s="10">
        <v>1287</v>
      </c>
      <c r="J768" s="10"/>
      <c r="K768" s="239"/>
      <c r="L768" s="280">
        <f>L762</f>
        <v>1287</v>
      </c>
      <c r="M768" s="10"/>
      <c r="N768" s="10"/>
      <c r="O768" s="51">
        <f>IF(P768="Yes",'MD Rates'!$B$1,R768)</f>
        <v>39904</v>
      </c>
      <c r="P768" s="5" t="str">
        <f t="shared" si="99"/>
        <v>No</v>
      </c>
      <c r="R768" s="6">
        <v>39904</v>
      </c>
      <c r="S768"/>
    </row>
    <row r="769" spans="1:20" hidden="1" x14ac:dyDescent="0.25">
      <c r="A769" s="257" t="s">
        <v>1013</v>
      </c>
      <c r="B769" s="113" t="s">
        <v>1120</v>
      </c>
      <c r="C769" s="257" t="s">
        <v>966</v>
      </c>
      <c r="F769" s="257" t="s">
        <v>1015</v>
      </c>
      <c r="I769" s="59">
        <v>643.5</v>
      </c>
      <c r="J769" s="10"/>
      <c r="K769" s="239"/>
      <c r="L769" s="280">
        <f>L767</f>
        <v>643.5</v>
      </c>
      <c r="M769" s="10"/>
      <c r="N769" s="10"/>
      <c r="O769" s="51">
        <f>IF(P769="Yes",'MD Rates'!$B$1,R769)</f>
        <v>39904</v>
      </c>
      <c r="P769" s="5" t="str">
        <f t="shared" si="99"/>
        <v>No</v>
      </c>
      <c r="R769" s="6">
        <v>39904</v>
      </c>
      <c r="S769"/>
    </row>
    <row r="770" spans="1:20" hidden="1" x14ac:dyDescent="0.25">
      <c r="A770" s="107" t="s">
        <v>1013</v>
      </c>
      <c r="B770" s="113" t="s">
        <v>1120</v>
      </c>
      <c r="C770" s="244" t="s">
        <v>967</v>
      </c>
      <c r="D770" s="10"/>
      <c r="E770" s="10"/>
      <c r="F770" s="53" t="s">
        <v>1014</v>
      </c>
      <c r="G770" s="10"/>
      <c r="H770" s="10"/>
      <c r="I770" s="10">
        <v>1287</v>
      </c>
      <c r="J770" s="10"/>
      <c r="K770" s="10"/>
      <c r="L770" s="280">
        <f>L768</f>
        <v>1287</v>
      </c>
      <c r="M770" s="10"/>
      <c r="N770" s="10"/>
      <c r="O770" s="51">
        <f>IF(P770="Yes",'MD Rates'!$B$1,R770)</f>
        <v>39904</v>
      </c>
      <c r="P770" s="5" t="str">
        <f t="shared" si="99"/>
        <v>No</v>
      </c>
      <c r="R770" s="6">
        <v>39904</v>
      </c>
      <c r="S770"/>
    </row>
    <row r="771" spans="1:20" hidden="1" x14ac:dyDescent="0.25">
      <c r="A771" s="107" t="s">
        <v>1013</v>
      </c>
      <c r="B771" s="113" t="s">
        <v>1120</v>
      </c>
      <c r="C771" s="244" t="s">
        <v>967</v>
      </c>
      <c r="D771" s="10"/>
      <c r="E771" s="10"/>
      <c r="F771" s="113" t="s">
        <v>1015</v>
      </c>
      <c r="G771" s="10"/>
      <c r="H771" s="10"/>
      <c r="I771" s="59">
        <v>643.5</v>
      </c>
      <c r="J771" s="10"/>
      <c r="K771" s="10"/>
      <c r="L771" s="280">
        <f>L769</f>
        <v>643.5</v>
      </c>
      <c r="M771" s="10"/>
      <c r="N771" s="10"/>
      <c r="O771" s="51">
        <f>IF(P771="Yes",'MD Rates'!$B$1,R771)</f>
        <v>39904</v>
      </c>
      <c r="P771" s="5" t="str">
        <f t="shared" si="99"/>
        <v>No</v>
      </c>
      <c r="R771" s="6">
        <v>39904</v>
      </c>
      <c r="S771"/>
    </row>
    <row r="772" spans="1:20" hidden="1" x14ac:dyDescent="0.25">
      <c r="A772" s="107" t="s">
        <v>1016</v>
      </c>
      <c r="B772" s="113" t="s">
        <v>1120</v>
      </c>
      <c r="C772" s="244" t="s">
        <v>963</v>
      </c>
      <c r="D772" s="10"/>
      <c r="E772" s="10"/>
      <c r="F772" s="53" t="s">
        <v>1014</v>
      </c>
      <c r="G772" s="10"/>
      <c r="H772" s="10"/>
      <c r="I772" s="10">
        <v>1287</v>
      </c>
      <c r="J772" s="10"/>
      <c r="K772" s="10"/>
      <c r="L772" s="280">
        <f>L770</f>
        <v>1287</v>
      </c>
      <c r="M772" s="10"/>
      <c r="N772" s="10"/>
      <c r="O772" s="51">
        <f>IF(P772="Yes",'MD Rates'!$B$1,R772)</f>
        <v>39904</v>
      </c>
      <c r="P772" s="5" t="str">
        <f t="shared" si="99"/>
        <v>No</v>
      </c>
      <c r="R772" s="6">
        <v>39904</v>
      </c>
      <c r="S772"/>
    </row>
    <row r="773" spans="1:20" hidden="1" x14ac:dyDescent="0.25">
      <c r="A773" s="107" t="s">
        <v>1016</v>
      </c>
      <c r="B773" s="113" t="s">
        <v>1120</v>
      </c>
      <c r="C773" s="244" t="s">
        <v>963</v>
      </c>
      <c r="D773" s="10"/>
      <c r="E773" s="10"/>
      <c r="F773" s="107" t="s">
        <v>1015</v>
      </c>
      <c r="G773" s="10"/>
      <c r="H773" s="10"/>
      <c r="I773" s="59">
        <v>643.5</v>
      </c>
      <c r="J773" s="10"/>
      <c r="K773" s="10"/>
      <c r="L773" s="280">
        <f>L771</f>
        <v>643.5</v>
      </c>
      <c r="M773" s="10"/>
      <c r="N773" s="10"/>
      <c r="O773" s="51">
        <f>IF(P773="Yes",'MD Rates'!$B$1,R773)</f>
        <v>39904</v>
      </c>
      <c r="P773" s="5" t="str">
        <f t="shared" si="99"/>
        <v>No</v>
      </c>
      <c r="R773" s="6">
        <v>39904</v>
      </c>
      <c r="S773"/>
    </row>
    <row r="774" spans="1:20" hidden="1" x14ac:dyDescent="0.25">
      <c r="A774" s="257" t="s">
        <v>1016</v>
      </c>
      <c r="B774" s="113" t="s">
        <v>1120</v>
      </c>
      <c r="C774" s="257" t="s">
        <v>966</v>
      </c>
      <c r="F774" s="257" t="s">
        <v>1014</v>
      </c>
      <c r="I774" s="10">
        <v>1287</v>
      </c>
      <c r="J774" s="10"/>
      <c r="K774" s="239"/>
      <c r="L774" s="280">
        <f>L770</f>
        <v>1287</v>
      </c>
      <c r="M774" s="10"/>
      <c r="N774" s="10"/>
      <c r="O774" s="51">
        <f>IF(P774="Yes",'MD Rates'!$B$1,R774)</f>
        <v>39904</v>
      </c>
      <c r="P774" s="5" t="str">
        <f t="shared" si="99"/>
        <v>No</v>
      </c>
      <c r="R774" s="6">
        <v>39904</v>
      </c>
      <c r="S774"/>
    </row>
    <row r="775" spans="1:20" hidden="1" x14ac:dyDescent="0.25">
      <c r="A775" s="257" t="s">
        <v>1016</v>
      </c>
      <c r="B775" s="113" t="s">
        <v>1120</v>
      </c>
      <c r="C775" s="257" t="s">
        <v>966</v>
      </c>
      <c r="F775" s="257" t="s">
        <v>1015</v>
      </c>
      <c r="I775" s="59">
        <v>643.5</v>
      </c>
      <c r="J775" s="10"/>
      <c r="K775" s="239"/>
      <c r="L775" s="280">
        <f>L771</f>
        <v>643.5</v>
      </c>
      <c r="M775" s="10"/>
      <c r="N775" s="10"/>
      <c r="O775" s="51">
        <f>IF(P775="Yes",'MD Rates'!$B$1,R775)</f>
        <v>39904</v>
      </c>
      <c r="P775" s="5" t="str">
        <f t="shared" si="99"/>
        <v>No</v>
      </c>
      <c r="R775" s="6">
        <v>39904</v>
      </c>
      <c r="S775"/>
    </row>
    <row r="776" spans="1:20" hidden="1" x14ac:dyDescent="0.25">
      <c r="A776" s="107" t="s">
        <v>1016</v>
      </c>
      <c r="B776" s="113" t="s">
        <v>1120</v>
      </c>
      <c r="C776" s="244" t="s">
        <v>967</v>
      </c>
      <c r="D776" s="10"/>
      <c r="E776" s="10"/>
      <c r="F776" s="53" t="s">
        <v>1014</v>
      </c>
      <c r="G776" s="10"/>
      <c r="H776" s="10"/>
      <c r="I776" s="10">
        <v>1287</v>
      </c>
      <c r="J776" s="10"/>
      <c r="K776" s="10"/>
      <c r="L776" s="280">
        <f>L774</f>
        <v>1287</v>
      </c>
      <c r="M776" s="10"/>
      <c r="N776" s="10"/>
      <c r="O776" s="51">
        <f>IF(P776="Yes",'MD Rates'!$B$1,R776)</f>
        <v>39904</v>
      </c>
      <c r="P776" s="5" t="str">
        <f t="shared" ref="P776:P800" si="101">IF(I776&lt;&gt;L776,"Yes","No")</f>
        <v>No</v>
      </c>
      <c r="R776" s="6">
        <v>39904</v>
      </c>
      <c r="S776"/>
    </row>
    <row r="777" spans="1:20" hidden="1" x14ac:dyDescent="0.25">
      <c r="A777" s="107" t="s">
        <v>1016</v>
      </c>
      <c r="B777" s="113" t="s">
        <v>1120</v>
      </c>
      <c r="C777" s="244" t="s">
        <v>967</v>
      </c>
      <c r="D777" s="10"/>
      <c r="E777" s="10"/>
      <c r="F777" s="107" t="s">
        <v>1015</v>
      </c>
      <c r="G777" s="10"/>
      <c r="H777" s="10"/>
      <c r="I777" s="59">
        <v>643.5</v>
      </c>
      <c r="J777" s="239"/>
      <c r="K777" s="10"/>
      <c r="L777" s="280">
        <f>L775</f>
        <v>643.5</v>
      </c>
      <c r="M777" s="10"/>
      <c r="N777" s="10"/>
      <c r="O777" s="51">
        <f>IF(P777="Yes",'MD Rates'!$B$1,R777)</f>
        <v>39904</v>
      </c>
      <c r="P777" s="5" t="str">
        <f t="shared" si="101"/>
        <v>No</v>
      </c>
      <c r="R777" s="6">
        <v>39904</v>
      </c>
      <c r="S777"/>
    </row>
    <row r="778" spans="1:20" x14ac:dyDescent="0.25">
      <c r="A778" s="107" t="s">
        <v>1017</v>
      </c>
      <c r="B778" s="113" t="s">
        <v>1120</v>
      </c>
      <c r="C778" s="244" t="s">
        <v>963</v>
      </c>
      <c r="D778" s="52" t="s">
        <v>325</v>
      </c>
      <c r="E778" s="10"/>
      <c r="F778" s="52" t="s">
        <v>246</v>
      </c>
      <c r="G778" s="10"/>
      <c r="H778" s="10"/>
      <c r="I778" s="59">
        <v>31.93</v>
      </c>
      <c r="J778" s="239"/>
      <c r="K778" s="10"/>
      <c r="L778" s="280">
        <f>'MD Rates'!G253</f>
        <v>32.89</v>
      </c>
      <c r="M778" s="10"/>
      <c r="N778" s="10"/>
      <c r="O778" s="51">
        <f>IF(P778="Yes",'MD Rates'!$B$1,R778)</f>
        <v>44287</v>
      </c>
      <c r="P778" s="5" t="str">
        <f t="shared" si="101"/>
        <v>Yes</v>
      </c>
      <c r="R778" s="6">
        <v>43922</v>
      </c>
      <c r="T778" s="100" t="s">
        <v>325</v>
      </c>
    </row>
    <row r="779" spans="1:20" x14ac:dyDescent="0.25">
      <c r="A779" s="107" t="s">
        <v>1017</v>
      </c>
      <c r="B779" s="113" t="s">
        <v>1120</v>
      </c>
      <c r="C779" s="244" t="s">
        <v>963</v>
      </c>
      <c r="D779" s="52" t="s">
        <v>325</v>
      </c>
      <c r="E779" s="10"/>
      <c r="F779" s="52" t="s">
        <v>247</v>
      </c>
      <c r="G779" s="10"/>
      <c r="H779" s="10"/>
      <c r="I779" s="59">
        <v>26.61</v>
      </c>
      <c r="K779" s="10"/>
      <c r="L779" s="280">
        <f>'MD Rates'!F253</f>
        <v>27.41</v>
      </c>
      <c r="M779" s="10"/>
      <c r="N779" s="10"/>
      <c r="O779" s="51">
        <f>IF(P779="Yes",'MD Rates'!$B$1,R779)</f>
        <v>44287</v>
      </c>
      <c r="P779" s="5" t="str">
        <f t="shared" si="101"/>
        <v>Yes</v>
      </c>
      <c r="R779" s="6">
        <v>43922</v>
      </c>
      <c r="T779" s="100" t="s">
        <v>325</v>
      </c>
    </row>
    <row r="780" spans="1:20" x14ac:dyDescent="0.25">
      <c r="A780" s="107" t="s">
        <v>1017</v>
      </c>
      <c r="B780" s="113" t="s">
        <v>1120</v>
      </c>
      <c r="C780" s="244" t="s">
        <v>963</v>
      </c>
      <c r="D780" s="52" t="s">
        <v>325</v>
      </c>
      <c r="E780" s="10"/>
      <c r="F780" s="52" t="s">
        <v>248</v>
      </c>
      <c r="G780" s="10"/>
      <c r="H780" s="10"/>
      <c r="I780" s="59">
        <v>24.84</v>
      </c>
      <c r="K780" s="10"/>
      <c r="L780" s="280">
        <f>'MD Rates'!E253</f>
        <v>25.58</v>
      </c>
      <c r="M780" s="10"/>
      <c r="N780" s="10"/>
      <c r="O780" s="51">
        <f>IF(P780="Yes",'MD Rates'!$B$1,R780)</f>
        <v>44287</v>
      </c>
      <c r="P780" s="5" t="str">
        <f t="shared" si="101"/>
        <v>Yes</v>
      </c>
      <c r="R780" s="6">
        <v>43922</v>
      </c>
      <c r="T780" s="100" t="s">
        <v>325</v>
      </c>
    </row>
    <row r="781" spans="1:20" x14ac:dyDescent="0.25">
      <c r="A781" s="107" t="s">
        <v>1017</v>
      </c>
      <c r="B781" s="113" t="s">
        <v>1120</v>
      </c>
      <c r="C781" s="244" t="s">
        <v>963</v>
      </c>
      <c r="D781" s="52" t="s">
        <v>325</v>
      </c>
      <c r="E781" s="10"/>
      <c r="F781" s="52" t="s">
        <v>249</v>
      </c>
      <c r="G781" s="10"/>
      <c r="H781" s="10"/>
      <c r="I781" s="59">
        <v>36.65</v>
      </c>
      <c r="J781" s="10"/>
      <c r="K781" s="10"/>
      <c r="L781" s="280">
        <f>'MD Rates'!G254</f>
        <v>37.76</v>
      </c>
      <c r="M781" s="10"/>
      <c r="N781" s="10"/>
      <c r="O781" s="51">
        <f>IF(P781="Yes",'MD Rates'!$B$1,R781)</f>
        <v>44287</v>
      </c>
      <c r="P781" s="5" t="str">
        <f t="shared" si="101"/>
        <v>Yes</v>
      </c>
      <c r="R781" s="6">
        <v>43922</v>
      </c>
      <c r="T781" s="100" t="s">
        <v>325</v>
      </c>
    </row>
    <row r="782" spans="1:20" x14ac:dyDescent="0.25">
      <c r="A782" s="107" t="s">
        <v>1017</v>
      </c>
      <c r="B782" s="113" t="s">
        <v>1120</v>
      </c>
      <c r="C782" s="244" t="s">
        <v>963</v>
      </c>
      <c r="D782" s="52" t="s">
        <v>325</v>
      </c>
      <c r="E782" s="10"/>
      <c r="F782" s="52" t="s">
        <v>250</v>
      </c>
      <c r="G782" s="10"/>
      <c r="H782" s="10"/>
      <c r="I782" s="59">
        <v>30.54</v>
      </c>
      <c r="J782" s="10"/>
      <c r="K782" s="10"/>
      <c r="L782" s="280">
        <f>'MD Rates'!F254</f>
        <v>31.46</v>
      </c>
      <c r="M782" s="10"/>
      <c r="N782" s="10"/>
      <c r="O782" s="51">
        <f>IF(P782="Yes",'MD Rates'!$B$1,R782)</f>
        <v>44287</v>
      </c>
      <c r="P782" s="5" t="str">
        <f t="shared" si="101"/>
        <v>Yes</v>
      </c>
      <c r="R782" s="6">
        <v>43922</v>
      </c>
      <c r="T782" s="100" t="s">
        <v>325</v>
      </c>
    </row>
    <row r="783" spans="1:20" x14ac:dyDescent="0.25">
      <c r="A783" s="107" t="s">
        <v>1017</v>
      </c>
      <c r="B783" s="113" t="s">
        <v>1120</v>
      </c>
      <c r="C783" s="244" t="s">
        <v>963</v>
      </c>
      <c r="D783" s="52" t="s">
        <v>325</v>
      </c>
      <c r="E783" s="10"/>
      <c r="F783" s="52" t="s">
        <v>251</v>
      </c>
      <c r="G783" s="10"/>
      <c r="H783" s="10"/>
      <c r="I783" s="59">
        <v>28.5</v>
      </c>
      <c r="J783" s="10"/>
      <c r="K783" s="10"/>
      <c r="L783" s="280">
        <f>'MD Rates'!E254</f>
        <v>29.37</v>
      </c>
      <c r="M783" s="10"/>
      <c r="N783" s="10"/>
      <c r="O783" s="51">
        <f>IF(P783="Yes",'MD Rates'!$B$1,R783)</f>
        <v>44287</v>
      </c>
      <c r="P783" s="5" t="str">
        <f t="shared" si="101"/>
        <v>Yes</v>
      </c>
      <c r="R783" s="6">
        <v>43922</v>
      </c>
      <c r="T783" s="100" t="s">
        <v>325</v>
      </c>
    </row>
    <row r="784" spans="1:20" x14ac:dyDescent="0.25">
      <c r="A784" s="107" t="s">
        <v>1017</v>
      </c>
      <c r="B784" s="113" t="s">
        <v>1120</v>
      </c>
      <c r="C784" s="244" t="s">
        <v>967</v>
      </c>
      <c r="D784" s="52" t="s">
        <v>325</v>
      </c>
      <c r="E784" s="10"/>
      <c r="F784" s="52" t="s">
        <v>252</v>
      </c>
      <c r="G784" s="10"/>
      <c r="H784" s="10"/>
      <c r="I784" s="59">
        <v>22.75</v>
      </c>
      <c r="J784" s="10"/>
      <c r="K784" s="10"/>
      <c r="L784" s="280">
        <f>'MD Rates'!G251</f>
        <v>23.44</v>
      </c>
      <c r="M784" s="10"/>
      <c r="N784" s="10"/>
      <c r="O784" s="51">
        <f>IF(P784="Yes",'MD Rates'!$B$1,R784)</f>
        <v>44287</v>
      </c>
      <c r="P784" s="5" t="str">
        <f t="shared" si="101"/>
        <v>Yes</v>
      </c>
      <c r="R784" s="6">
        <v>43922</v>
      </c>
      <c r="T784" s="100" t="s">
        <v>325</v>
      </c>
    </row>
    <row r="785" spans="1:20" x14ac:dyDescent="0.25">
      <c r="A785" s="107" t="s">
        <v>1017</v>
      </c>
      <c r="B785" s="113" t="s">
        <v>1120</v>
      </c>
      <c r="C785" s="244" t="s">
        <v>967</v>
      </c>
      <c r="D785" s="52" t="s">
        <v>325</v>
      </c>
      <c r="E785" s="10"/>
      <c r="F785" s="52" t="s">
        <v>253</v>
      </c>
      <c r="G785" s="10"/>
      <c r="H785" s="10"/>
      <c r="I785" s="59">
        <v>18.96</v>
      </c>
      <c r="J785" s="10"/>
      <c r="K785" s="10"/>
      <c r="L785" s="280">
        <f>'MD Rates'!F251</f>
        <v>19.53</v>
      </c>
      <c r="M785" s="10"/>
      <c r="N785" s="10"/>
      <c r="O785" s="51">
        <f>IF(P785="Yes",'MD Rates'!$B$1,R785)</f>
        <v>44287</v>
      </c>
      <c r="P785" s="5" t="str">
        <f t="shared" si="101"/>
        <v>Yes</v>
      </c>
      <c r="R785" s="6">
        <v>43922</v>
      </c>
      <c r="T785" s="100" t="s">
        <v>325</v>
      </c>
    </row>
    <row r="786" spans="1:20" x14ac:dyDescent="0.25">
      <c r="A786" s="107" t="s">
        <v>1017</v>
      </c>
      <c r="B786" s="113" t="s">
        <v>1120</v>
      </c>
      <c r="C786" s="244" t="s">
        <v>967</v>
      </c>
      <c r="D786" s="52" t="s">
        <v>325</v>
      </c>
      <c r="E786" s="10"/>
      <c r="F786" s="52" t="s">
        <v>254</v>
      </c>
      <c r="G786" s="10"/>
      <c r="H786" s="10"/>
      <c r="I786" s="59">
        <v>17.7</v>
      </c>
      <c r="J786" s="10"/>
      <c r="K786" s="10"/>
      <c r="L786" s="280">
        <f>'MD Rates'!E251</f>
        <v>18.23</v>
      </c>
      <c r="M786" s="10"/>
      <c r="N786" s="10"/>
      <c r="O786" s="51">
        <f>IF(P786="Yes",'MD Rates'!$B$1,R786)</f>
        <v>44287</v>
      </c>
      <c r="P786" s="5" t="str">
        <f t="shared" si="101"/>
        <v>Yes</v>
      </c>
      <c r="R786" s="6">
        <v>43922</v>
      </c>
      <c r="T786" s="100" t="s">
        <v>325</v>
      </c>
    </row>
    <row r="787" spans="1:20" x14ac:dyDescent="0.25">
      <c r="A787" s="107" t="s">
        <v>1017</v>
      </c>
      <c r="B787" s="113" t="s">
        <v>1120</v>
      </c>
      <c r="C787" s="244" t="s">
        <v>967</v>
      </c>
      <c r="D787" s="52" t="s">
        <v>325</v>
      </c>
      <c r="E787" s="10"/>
      <c r="F787" s="52" t="s">
        <v>246</v>
      </c>
      <c r="G787" s="10"/>
      <c r="H787" s="10"/>
      <c r="I787" s="59">
        <v>31.93</v>
      </c>
      <c r="J787" s="10"/>
      <c r="K787" s="10"/>
      <c r="L787" s="280">
        <f>Elements!L778</f>
        <v>32.89</v>
      </c>
      <c r="M787" s="10"/>
      <c r="N787" s="10"/>
      <c r="O787" s="51">
        <f>IF(P787="Yes",'MD Rates'!$B$1,R787)</f>
        <v>44287</v>
      </c>
      <c r="P787" s="5" t="str">
        <f t="shared" si="101"/>
        <v>Yes</v>
      </c>
      <c r="R787" s="6">
        <v>43922</v>
      </c>
      <c r="T787" s="100" t="s">
        <v>325</v>
      </c>
    </row>
    <row r="788" spans="1:20" x14ac:dyDescent="0.25">
      <c r="A788" s="107" t="s">
        <v>1017</v>
      </c>
      <c r="B788" s="113" t="s">
        <v>1120</v>
      </c>
      <c r="C788" s="244" t="s">
        <v>967</v>
      </c>
      <c r="D788" s="52" t="s">
        <v>325</v>
      </c>
      <c r="E788" s="10"/>
      <c r="F788" s="52" t="s">
        <v>247</v>
      </c>
      <c r="G788" s="10"/>
      <c r="H788" s="10"/>
      <c r="I788" s="59">
        <v>26.61</v>
      </c>
      <c r="J788" s="10"/>
      <c r="K788" s="10"/>
      <c r="L788" s="280">
        <f>L779</f>
        <v>27.41</v>
      </c>
      <c r="M788" s="10"/>
      <c r="N788" s="10"/>
      <c r="O788" s="51">
        <f>IF(P788="Yes",'MD Rates'!$B$1,R788)</f>
        <v>44287</v>
      </c>
      <c r="P788" s="5" t="str">
        <f t="shared" si="101"/>
        <v>Yes</v>
      </c>
      <c r="R788" s="6">
        <v>43922</v>
      </c>
      <c r="T788" s="100" t="s">
        <v>325</v>
      </c>
    </row>
    <row r="789" spans="1:20" x14ac:dyDescent="0.25">
      <c r="A789" s="107" t="s">
        <v>1017</v>
      </c>
      <c r="B789" s="113" t="s">
        <v>1120</v>
      </c>
      <c r="C789" s="244" t="s">
        <v>967</v>
      </c>
      <c r="D789" s="52" t="s">
        <v>325</v>
      </c>
      <c r="E789" s="10"/>
      <c r="F789" s="52" t="s">
        <v>248</v>
      </c>
      <c r="G789" s="10"/>
      <c r="H789" s="10"/>
      <c r="I789" s="59">
        <v>24.84</v>
      </c>
      <c r="J789" s="10"/>
      <c r="K789" s="10"/>
      <c r="L789" s="280">
        <f>L780</f>
        <v>25.58</v>
      </c>
      <c r="M789" s="10"/>
      <c r="N789" s="10"/>
      <c r="O789" s="51">
        <f>IF(P789="Yes",'MD Rates'!$B$1,R789)</f>
        <v>44287</v>
      </c>
      <c r="P789" s="5" t="str">
        <f t="shared" si="101"/>
        <v>Yes</v>
      </c>
      <c r="R789" s="6">
        <v>43922</v>
      </c>
      <c r="T789" s="100" t="s">
        <v>325</v>
      </c>
    </row>
    <row r="790" spans="1:20" s="10" customFormat="1" x14ac:dyDescent="0.25">
      <c r="A790" s="107" t="s">
        <v>1017</v>
      </c>
      <c r="B790" s="113" t="s">
        <v>1120</v>
      </c>
      <c r="C790" s="244" t="s">
        <v>967</v>
      </c>
      <c r="D790" s="52" t="s">
        <v>325</v>
      </c>
      <c r="F790" s="52" t="s">
        <v>249</v>
      </c>
      <c r="I790" s="59">
        <v>36.65</v>
      </c>
      <c r="L790" s="280">
        <f>'MD Rates'!G254</f>
        <v>37.76</v>
      </c>
      <c r="O790" s="51">
        <f>IF(P790="Yes",'MD Rates'!$B$1,R790)</f>
        <v>44287</v>
      </c>
      <c r="P790" s="5" t="str">
        <f t="shared" si="101"/>
        <v>Yes</v>
      </c>
      <c r="Q790"/>
      <c r="R790" s="6">
        <v>43922</v>
      </c>
      <c r="T790" s="100" t="s">
        <v>325</v>
      </c>
    </row>
    <row r="791" spans="1:20" x14ac:dyDescent="0.25">
      <c r="A791" s="107" t="s">
        <v>1017</v>
      </c>
      <c r="B791" s="113" t="s">
        <v>1120</v>
      </c>
      <c r="C791" s="244" t="s">
        <v>967</v>
      </c>
      <c r="D791" s="52" t="s">
        <v>325</v>
      </c>
      <c r="E791" s="10"/>
      <c r="F791" s="52" t="s">
        <v>250</v>
      </c>
      <c r="G791" s="10"/>
      <c r="H791" s="10"/>
      <c r="I791" s="59">
        <v>30.54</v>
      </c>
      <c r="J791" s="10"/>
      <c r="K791" s="10"/>
      <c r="L791" s="280">
        <f>'MD Rates'!F254</f>
        <v>31.46</v>
      </c>
      <c r="M791" s="10"/>
      <c r="N791" s="10"/>
      <c r="O791" s="51">
        <f>IF(P791="Yes",'MD Rates'!$B$1,R791)</f>
        <v>44287</v>
      </c>
      <c r="P791" s="5" t="str">
        <f t="shared" si="101"/>
        <v>Yes</v>
      </c>
      <c r="R791" s="6">
        <v>43922</v>
      </c>
      <c r="T791" s="100" t="s">
        <v>325</v>
      </c>
    </row>
    <row r="792" spans="1:20" x14ac:dyDescent="0.25">
      <c r="A792" s="107" t="s">
        <v>1017</v>
      </c>
      <c r="B792" s="113" t="s">
        <v>1120</v>
      </c>
      <c r="C792" s="244" t="s">
        <v>967</v>
      </c>
      <c r="D792" s="52" t="s">
        <v>325</v>
      </c>
      <c r="E792" s="10"/>
      <c r="F792" s="52" t="s">
        <v>251</v>
      </c>
      <c r="G792" s="10"/>
      <c r="H792" s="10"/>
      <c r="I792" s="59">
        <v>28.5</v>
      </c>
      <c r="J792" s="10"/>
      <c r="K792" s="10"/>
      <c r="L792" s="280">
        <f>'MD Rates'!E254</f>
        <v>29.37</v>
      </c>
      <c r="M792" s="10"/>
      <c r="N792" s="10"/>
      <c r="O792" s="51">
        <f>IF(P792="Yes",'MD Rates'!$B$1,R792)</f>
        <v>44287</v>
      </c>
      <c r="P792" s="5" t="str">
        <f t="shared" si="101"/>
        <v>Yes</v>
      </c>
      <c r="R792" s="6">
        <v>43922</v>
      </c>
      <c r="T792" s="100" t="s">
        <v>325</v>
      </c>
    </row>
    <row r="793" spans="1:20" x14ac:dyDescent="0.25">
      <c r="A793" s="107" t="s">
        <v>1017</v>
      </c>
      <c r="B793" s="113" t="s">
        <v>1120</v>
      </c>
      <c r="C793" s="245" t="s">
        <v>967</v>
      </c>
      <c r="D793" s="52"/>
      <c r="E793" s="10"/>
      <c r="F793" s="24" t="s">
        <v>1018</v>
      </c>
      <c r="G793" s="10"/>
      <c r="H793" s="10"/>
      <c r="I793" s="8">
        <v>22.75</v>
      </c>
      <c r="J793" s="10"/>
      <c r="K793" s="10"/>
      <c r="L793" s="280">
        <f>'MD Rates'!G251</f>
        <v>23.44</v>
      </c>
      <c r="M793" s="10"/>
      <c r="N793" s="10"/>
      <c r="O793" s="51">
        <f>IF(P793="Yes",'MD Rates'!$B$1,R793)</f>
        <v>44287</v>
      </c>
      <c r="P793" s="5" t="str">
        <f t="shared" si="101"/>
        <v>Yes</v>
      </c>
      <c r="R793" s="6">
        <v>43922</v>
      </c>
      <c r="T793" s="100" t="s">
        <v>325</v>
      </c>
    </row>
    <row r="794" spans="1:20" x14ac:dyDescent="0.25">
      <c r="A794" s="107" t="s">
        <v>1017</v>
      </c>
      <c r="B794" s="113" t="s">
        <v>1120</v>
      </c>
      <c r="C794" s="245" t="s">
        <v>967</v>
      </c>
      <c r="D794" s="52"/>
      <c r="E794" s="10"/>
      <c r="F794" s="24" t="s">
        <v>1019</v>
      </c>
      <c r="G794" s="10"/>
      <c r="H794" s="10"/>
      <c r="I794" s="8">
        <v>18.96</v>
      </c>
      <c r="J794" s="10"/>
      <c r="K794" s="10"/>
      <c r="L794" s="280">
        <f>'MD Rates'!F251</f>
        <v>19.53</v>
      </c>
      <c r="M794" s="10"/>
      <c r="N794" s="10"/>
      <c r="O794" s="51">
        <f>IF(P794="Yes",'MD Rates'!$B$1,R794)</f>
        <v>44287</v>
      </c>
      <c r="P794" s="5" t="str">
        <f t="shared" si="101"/>
        <v>Yes</v>
      </c>
      <c r="R794" s="6">
        <v>43922</v>
      </c>
      <c r="T794" s="100" t="s">
        <v>325</v>
      </c>
    </row>
    <row r="795" spans="1:20" x14ac:dyDescent="0.25">
      <c r="A795" s="107" t="s">
        <v>1017</v>
      </c>
      <c r="B795" s="113" t="s">
        <v>1120</v>
      </c>
      <c r="C795" s="245" t="s">
        <v>967</v>
      </c>
      <c r="D795" s="52"/>
      <c r="E795" s="10"/>
      <c r="F795" s="8" t="s">
        <v>1020</v>
      </c>
      <c r="G795" s="10"/>
      <c r="H795" s="10"/>
      <c r="I795" s="226">
        <v>17.7</v>
      </c>
      <c r="J795" s="10"/>
      <c r="K795" s="10"/>
      <c r="L795" s="280">
        <f>'MD Rates'!E251</f>
        <v>18.23</v>
      </c>
      <c r="M795" s="10"/>
      <c r="N795" s="10"/>
      <c r="O795" s="51">
        <f>IF(P795="Yes",'MD Rates'!$B$1,R795)</f>
        <v>44287</v>
      </c>
      <c r="P795" s="5" t="str">
        <f t="shared" si="101"/>
        <v>Yes</v>
      </c>
      <c r="R795" s="6">
        <v>43922</v>
      </c>
      <c r="T795" s="100" t="s">
        <v>325</v>
      </c>
    </row>
    <row r="796" spans="1:20" x14ac:dyDescent="0.25">
      <c r="A796" s="107" t="s">
        <v>1017</v>
      </c>
      <c r="B796" s="113" t="s">
        <v>1120</v>
      </c>
      <c r="C796" s="245" t="s">
        <v>967</v>
      </c>
      <c r="D796" s="52"/>
      <c r="E796" s="10"/>
      <c r="F796" s="8" t="s">
        <v>51</v>
      </c>
      <c r="G796" s="10"/>
      <c r="H796" s="10"/>
      <c r="I796" s="226">
        <v>13.27</v>
      </c>
      <c r="J796" s="10"/>
      <c r="K796" s="10"/>
      <c r="L796" s="280">
        <f>'MD Rates'!D251</f>
        <v>13.67</v>
      </c>
      <c r="M796" s="10"/>
      <c r="N796" s="10"/>
      <c r="O796" s="51">
        <f>IF(P796="Yes",'MD Rates'!$B$1,R796)</f>
        <v>44287</v>
      </c>
      <c r="P796" s="11" t="str">
        <f>IF(I796&lt;&gt;L796,"Yes","No")</f>
        <v>Yes</v>
      </c>
      <c r="Q796" s="10"/>
      <c r="R796" s="6">
        <v>43922</v>
      </c>
      <c r="T796" s="100" t="s">
        <v>325</v>
      </c>
    </row>
    <row r="797" spans="1:20" x14ac:dyDescent="0.25">
      <c r="A797" s="107" t="s">
        <v>1017</v>
      </c>
      <c r="B797" s="113" t="s">
        <v>1120</v>
      </c>
      <c r="C797" s="245" t="s">
        <v>967</v>
      </c>
      <c r="D797" s="52"/>
      <c r="E797" s="10"/>
      <c r="F797" s="24" t="s">
        <v>1021</v>
      </c>
      <c r="G797" s="10"/>
      <c r="H797" s="10"/>
      <c r="I797" s="226">
        <v>28.3</v>
      </c>
      <c r="J797" s="10"/>
      <c r="K797" s="10"/>
      <c r="L797" s="280">
        <f>'MD Rates'!G252</f>
        <v>29.16</v>
      </c>
      <c r="M797" s="10"/>
      <c r="N797" s="10"/>
      <c r="O797" s="51">
        <f>IF(P797="Yes",'MD Rates'!$B$1,R797)</f>
        <v>44287</v>
      </c>
      <c r="P797" s="5" t="str">
        <f t="shared" si="101"/>
        <v>Yes</v>
      </c>
      <c r="R797" s="6">
        <v>43922</v>
      </c>
      <c r="T797" s="100" t="s">
        <v>325</v>
      </c>
    </row>
    <row r="798" spans="1:20" x14ac:dyDescent="0.25">
      <c r="A798" s="107" t="s">
        <v>1017</v>
      </c>
      <c r="B798" s="113" t="s">
        <v>1120</v>
      </c>
      <c r="C798" s="245" t="s">
        <v>967</v>
      </c>
      <c r="D798" s="52"/>
      <c r="E798" s="10"/>
      <c r="F798" s="24" t="s">
        <v>1022</v>
      </c>
      <c r="G798" s="10"/>
      <c r="H798" s="10"/>
      <c r="I798" s="226">
        <v>23.58</v>
      </c>
      <c r="J798" s="10"/>
      <c r="K798" s="10"/>
      <c r="L798" s="280">
        <f>'MD Rates'!F252</f>
        <v>24.3</v>
      </c>
      <c r="M798" s="10"/>
      <c r="N798" s="10"/>
      <c r="O798" s="51">
        <f>IF(P798="Yes",'MD Rates'!$B$1,R798)</f>
        <v>44287</v>
      </c>
      <c r="P798" s="5" t="str">
        <f t="shared" si="101"/>
        <v>Yes</v>
      </c>
      <c r="R798" s="6">
        <v>43922</v>
      </c>
      <c r="T798" s="100" t="s">
        <v>325</v>
      </c>
    </row>
    <row r="799" spans="1:20" x14ac:dyDescent="0.25">
      <c r="A799" s="107" t="s">
        <v>1017</v>
      </c>
      <c r="B799" s="113" t="s">
        <v>1120</v>
      </c>
      <c r="C799" s="245" t="s">
        <v>967</v>
      </c>
      <c r="D799" s="52"/>
      <c r="E799" s="10"/>
      <c r="F799" s="8" t="s">
        <v>1023</v>
      </c>
      <c r="G799" s="10"/>
      <c r="H799" s="10"/>
      <c r="I799" s="226">
        <v>22.01</v>
      </c>
      <c r="J799" s="10"/>
      <c r="K799" s="10"/>
      <c r="L799" s="280">
        <f>'MD Rates'!E252</f>
        <v>22.68</v>
      </c>
      <c r="M799" s="10"/>
      <c r="N799" s="10"/>
      <c r="O799" s="51">
        <f>IF(P799="Yes",'MD Rates'!$B$1,R799)</f>
        <v>44287</v>
      </c>
      <c r="P799" s="5" t="str">
        <f t="shared" si="101"/>
        <v>Yes</v>
      </c>
      <c r="R799" s="6">
        <v>43922</v>
      </c>
      <c r="T799" s="100" t="s">
        <v>325</v>
      </c>
    </row>
    <row r="800" spans="1:20" x14ac:dyDescent="0.25">
      <c r="A800" s="24" t="s">
        <v>1017</v>
      </c>
      <c r="B800" s="113" t="s">
        <v>1120</v>
      </c>
      <c r="C800" s="246" t="s">
        <v>967</v>
      </c>
      <c r="D800" s="24"/>
      <c r="E800" s="24"/>
      <c r="F800" s="24" t="s">
        <v>45</v>
      </c>
      <c r="G800" s="24"/>
      <c r="H800" s="24"/>
      <c r="I800">
        <v>36.65</v>
      </c>
      <c r="J800" s="8"/>
      <c r="K800" s="24"/>
      <c r="L800" s="362">
        <f>'MD Rates'!G255</f>
        <v>37.76</v>
      </c>
      <c r="M800" s="24"/>
      <c r="N800" s="24"/>
      <c r="O800" s="51">
        <f>IF(P800="Yes",'MD Rates'!$B$1,R800)</f>
        <v>44287</v>
      </c>
      <c r="P800" s="5" t="str">
        <f t="shared" si="101"/>
        <v>Yes</v>
      </c>
      <c r="R800" s="6">
        <v>43922</v>
      </c>
      <c r="T800" s="100" t="s">
        <v>325</v>
      </c>
    </row>
    <row r="801" spans="1:20" x14ac:dyDescent="0.25">
      <c r="A801" s="24" t="s">
        <v>1017</v>
      </c>
      <c r="B801" s="113" t="s">
        <v>1120</v>
      </c>
      <c r="C801" s="246" t="s">
        <v>967</v>
      </c>
      <c r="D801" s="24"/>
      <c r="E801" s="24"/>
      <c r="F801" s="24" t="s">
        <v>46</v>
      </c>
      <c r="G801" s="24"/>
      <c r="H801" s="24"/>
      <c r="I801">
        <v>30.54</v>
      </c>
      <c r="J801" s="8"/>
      <c r="K801" s="24"/>
      <c r="L801" s="362">
        <f>'MD Rates'!F255</f>
        <v>31.46</v>
      </c>
      <c r="M801" s="24"/>
      <c r="N801" s="24"/>
      <c r="O801" s="51">
        <f>IF(P801="Yes",'MD Rates'!$B$1,R801)</f>
        <v>44287</v>
      </c>
      <c r="P801" s="5" t="str">
        <f t="shared" ref="P801:P833" si="102">IF(I801&lt;&gt;L801,"Yes","No")</f>
        <v>Yes</v>
      </c>
      <c r="R801" s="6">
        <v>43922</v>
      </c>
      <c r="T801" s="100" t="s">
        <v>325</v>
      </c>
    </row>
    <row r="802" spans="1:20" x14ac:dyDescent="0.25">
      <c r="A802" s="24" t="s">
        <v>1017</v>
      </c>
      <c r="B802" s="113" t="s">
        <v>1120</v>
      </c>
      <c r="C802" s="246" t="s">
        <v>967</v>
      </c>
      <c r="D802" s="24"/>
      <c r="E802" s="24"/>
      <c r="F802" s="24" t="s">
        <v>47</v>
      </c>
      <c r="G802" s="24"/>
      <c r="H802" s="24"/>
      <c r="I802">
        <v>28.5</v>
      </c>
      <c r="J802" s="8"/>
      <c r="K802" s="24"/>
      <c r="L802" s="362">
        <f>'MD Rates'!E255</f>
        <v>29.37</v>
      </c>
      <c r="M802" s="24"/>
      <c r="N802" s="24"/>
      <c r="O802" s="51">
        <f>IF(P802="Yes",'MD Rates'!$B$1,R802)</f>
        <v>44287</v>
      </c>
      <c r="P802" s="5" t="str">
        <f t="shared" si="102"/>
        <v>Yes</v>
      </c>
      <c r="R802" s="6">
        <v>43922</v>
      </c>
      <c r="T802" s="100" t="s">
        <v>325</v>
      </c>
    </row>
    <row r="803" spans="1:20" x14ac:dyDescent="0.25">
      <c r="A803" s="24" t="s">
        <v>1017</v>
      </c>
      <c r="B803" s="113" t="s">
        <v>1120</v>
      </c>
      <c r="C803" s="246" t="s">
        <v>967</v>
      </c>
      <c r="D803" s="24"/>
      <c r="E803" s="24"/>
      <c r="F803" s="24" t="s">
        <v>48</v>
      </c>
      <c r="G803" s="24"/>
      <c r="H803" s="24"/>
      <c r="I803">
        <v>33.28</v>
      </c>
      <c r="J803" s="8"/>
      <c r="K803" s="24"/>
      <c r="L803" s="362">
        <f>'MD Rates'!G256</f>
        <v>34.29</v>
      </c>
      <c r="M803" s="24"/>
      <c r="N803" s="24"/>
      <c r="O803" s="51">
        <f>IF(P803="Yes",'MD Rates'!$B$1,R803)</f>
        <v>44287</v>
      </c>
      <c r="P803" s="5" t="str">
        <f t="shared" si="102"/>
        <v>Yes</v>
      </c>
      <c r="R803" s="6">
        <v>43922</v>
      </c>
      <c r="T803" s="100" t="s">
        <v>325</v>
      </c>
    </row>
    <row r="804" spans="1:20" x14ac:dyDescent="0.25">
      <c r="A804" s="24" t="s">
        <v>1017</v>
      </c>
      <c r="B804" s="113" t="s">
        <v>1120</v>
      </c>
      <c r="C804" s="246" t="s">
        <v>967</v>
      </c>
      <c r="D804" s="24"/>
      <c r="E804" s="24"/>
      <c r="F804" s="24" t="s">
        <v>49</v>
      </c>
      <c r="G804" s="24"/>
      <c r="H804" s="24"/>
      <c r="I804">
        <v>27.74</v>
      </c>
      <c r="J804" s="8"/>
      <c r="K804" s="24"/>
      <c r="L804" s="362">
        <f>'MD Rates'!F256</f>
        <v>28.58</v>
      </c>
      <c r="M804" s="24"/>
      <c r="N804" s="24"/>
      <c r="O804" s="51">
        <f>IF(P804="Yes",'MD Rates'!$B$1,R804)</f>
        <v>44287</v>
      </c>
      <c r="P804" s="5" t="str">
        <f t="shared" si="102"/>
        <v>Yes</v>
      </c>
      <c r="R804" s="6">
        <v>43922</v>
      </c>
      <c r="T804" s="100" t="s">
        <v>325</v>
      </c>
    </row>
    <row r="805" spans="1:20" x14ac:dyDescent="0.25">
      <c r="A805" s="24" t="s">
        <v>1017</v>
      </c>
      <c r="B805" s="113" t="s">
        <v>1120</v>
      </c>
      <c r="C805" s="246" t="s">
        <v>967</v>
      </c>
      <c r="D805" s="24"/>
      <c r="E805" s="24"/>
      <c r="F805" s="24" t="s">
        <v>50</v>
      </c>
      <c r="G805" s="24"/>
      <c r="H805" s="24"/>
      <c r="I805" s="60">
        <v>25.89</v>
      </c>
      <c r="J805" s="8"/>
      <c r="K805" s="24"/>
      <c r="L805" s="362">
        <f>'MD Rates'!E256</f>
        <v>26.67</v>
      </c>
      <c r="M805" s="24"/>
      <c r="N805" s="24"/>
      <c r="O805" s="51">
        <f>IF(P805="Yes",'MD Rates'!$B$1,R805)</f>
        <v>44287</v>
      </c>
      <c r="P805" s="5" t="str">
        <f t="shared" si="102"/>
        <v>Yes</v>
      </c>
      <c r="R805" s="6">
        <v>43922</v>
      </c>
      <c r="T805" s="100" t="s">
        <v>325</v>
      </c>
    </row>
    <row r="806" spans="1:20" x14ac:dyDescent="0.25">
      <c r="A806" s="107" t="s">
        <v>1024</v>
      </c>
      <c r="B806" s="113" t="s">
        <v>1120</v>
      </c>
      <c r="C806" s="244" t="s">
        <v>963</v>
      </c>
      <c r="D806" s="52" t="s">
        <v>325</v>
      </c>
      <c r="E806" s="10"/>
      <c r="F806" s="52" t="s">
        <v>246</v>
      </c>
      <c r="G806" s="10"/>
      <c r="H806" s="10"/>
      <c r="I806" s="59">
        <v>31.93</v>
      </c>
      <c r="J806" s="10"/>
      <c r="K806" s="10"/>
      <c r="L806" s="280">
        <f>'MD Rates'!G253</f>
        <v>32.89</v>
      </c>
      <c r="M806" s="10"/>
      <c r="N806" s="10"/>
      <c r="O806" s="51">
        <f>IF(P806="Yes",'MD Rates'!$B$1,R806)</f>
        <v>44287</v>
      </c>
      <c r="P806" s="5" t="str">
        <f t="shared" si="102"/>
        <v>Yes</v>
      </c>
      <c r="R806" s="6">
        <v>43922</v>
      </c>
      <c r="T806" s="100" t="s">
        <v>325</v>
      </c>
    </row>
    <row r="807" spans="1:20" x14ac:dyDescent="0.25">
      <c r="A807" s="107" t="s">
        <v>1024</v>
      </c>
      <c r="B807" s="113" t="s">
        <v>1120</v>
      </c>
      <c r="C807" s="244" t="s">
        <v>963</v>
      </c>
      <c r="D807" s="52" t="s">
        <v>325</v>
      </c>
      <c r="E807" s="10"/>
      <c r="F807" s="52" t="s">
        <v>247</v>
      </c>
      <c r="G807" s="10"/>
      <c r="H807" s="10"/>
      <c r="I807" s="59">
        <v>26.61</v>
      </c>
      <c r="J807" s="10"/>
      <c r="K807" s="10"/>
      <c r="L807" s="280">
        <f>'MD Rates'!F253</f>
        <v>27.41</v>
      </c>
      <c r="M807" s="10"/>
      <c r="N807" s="10"/>
      <c r="O807" s="51">
        <f>IF(P807="Yes",'MD Rates'!$B$1,R807)</f>
        <v>44287</v>
      </c>
      <c r="P807" s="5" t="str">
        <f t="shared" si="102"/>
        <v>Yes</v>
      </c>
      <c r="R807" s="6">
        <v>43922</v>
      </c>
      <c r="T807" s="100" t="s">
        <v>325</v>
      </c>
    </row>
    <row r="808" spans="1:20" x14ac:dyDescent="0.25">
      <c r="A808" s="107" t="s">
        <v>1024</v>
      </c>
      <c r="B808" s="113" t="s">
        <v>1120</v>
      </c>
      <c r="C808" s="244" t="s">
        <v>963</v>
      </c>
      <c r="D808" s="52" t="s">
        <v>325</v>
      </c>
      <c r="E808" s="10"/>
      <c r="F808" s="52" t="s">
        <v>248</v>
      </c>
      <c r="G808" s="10"/>
      <c r="H808" s="10"/>
      <c r="I808" s="59">
        <v>24.84</v>
      </c>
      <c r="J808" s="10"/>
      <c r="K808" s="10"/>
      <c r="L808" s="280">
        <f>'MD Rates'!E253</f>
        <v>25.58</v>
      </c>
      <c r="M808" s="10"/>
      <c r="N808" s="10"/>
      <c r="O808" s="51">
        <f>IF(P808="Yes",'MD Rates'!$B$1,R808)</f>
        <v>44287</v>
      </c>
      <c r="P808" s="5" t="str">
        <f t="shared" si="102"/>
        <v>Yes</v>
      </c>
      <c r="R808" s="6">
        <v>43922</v>
      </c>
      <c r="T808" s="100" t="s">
        <v>325</v>
      </c>
    </row>
    <row r="809" spans="1:20" x14ac:dyDescent="0.25">
      <c r="A809" s="107" t="s">
        <v>1024</v>
      </c>
      <c r="B809" s="113" t="s">
        <v>1120</v>
      </c>
      <c r="C809" s="244" t="s">
        <v>963</v>
      </c>
      <c r="D809" s="52" t="s">
        <v>325</v>
      </c>
      <c r="E809" s="10"/>
      <c r="F809" s="52" t="s">
        <v>249</v>
      </c>
      <c r="G809" s="10"/>
      <c r="H809" s="10"/>
      <c r="I809" s="59">
        <v>36.65</v>
      </c>
      <c r="J809" s="10"/>
      <c r="K809" s="10"/>
      <c r="L809" s="280">
        <f>'MD Rates'!G254</f>
        <v>37.76</v>
      </c>
      <c r="M809" s="10"/>
      <c r="N809" s="10"/>
      <c r="O809" s="51">
        <f>IF(P809="Yes",'MD Rates'!$B$1,R809)</f>
        <v>44287</v>
      </c>
      <c r="P809" s="5" t="str">
        <f t="shared" si="102"/>
        <v>Yes</v>
      </c>
      <c r="R809" s="6">
        <v>43922</v>
      </c>
      <c r="T809" s="100" t="s">
        <v>325</v>
      </c>
    </row>
    <row r="810" spans="1:20" x14ac:dyDescent="0.25">
      <c r="A810" s="107" t="s">
        <v>1024</v>
      </c>
      <c r="B810" s="113" t="s">
        <v>1120</v>
      </c>
      <c r="C810" s="244" t="s">
        <v>963</v>
      </c>
      <c r="D810" s="52" t="s">
        <v>325</v>
      </c>
      <c r="E810" s="10"/>
      <c r="F810" s="52" t="s">
        <v>250</v>
      </c>
      <c r="G810" s="10"/>
      <c r="H810" s="10"/>
      <c r="I810" s="59">
        <v>30.54</v>
      </c>
      <c r="J810" s="10"/>
      <c r="K810" s="10"/>
      <c r="L810" s="280">
        <f>'MD Rates'!F254</f>
        <v>31.46</v>
      </c>
      <c r="M810" s="10"/>
      <c r="N810" s="10"/>
      <c r="O810" s="51">
        <f>IF(P810="Yes",'MD Rates'!$B$1,R810)</f>
        <v>44287</v>
      </c>
      <c r="P810" s="5" t="str">
        <f t="shared" si="102"/>
        <v>Yes</v>
      </c>
      <c r="R810" s="6">
        <v>43922</v>
      </c>
      <c r="T810" s="100" t="s">
        <v>325</v>
      </c>
    </row>
    <row r="811" spans="1:20" x14ac:dyDescent="0.25">
      <c r="A811" s="107" t="s">
        <v>1024</v>
      </c>
      <c r="B811" s="113" t="s">
        <v>1120</v>
      </c>
      <c r="C811" s="244" t="s">
        <v>963</v>
      </c>
      <c r="D811" s="52" t="s">
        <v>325</v>
      </c>
      <c r="E811" s="10"/>
      <c r="F811" s="52" t="s">
        <v>251</v>
      </c>
      <c r="G811" s="10"/>
      <c r="H811" s="10"/>
      <c r="I811" s="24">
        <v>28.5</v>
      </c>
      <c r="J811" s="10"/>
      <c r="K811" s="10"/>
      <c r="L811" s="280">
        <f>'MD Rates'!E254</f>
        <v>29.37</v>
      </c>
      <c r="M811" s="10"/>
      <c r="N811" s="10"/>
      <c r="O811" s="51">
        <f>IF(P811="Yes",'MD Rates'!$B$1,R811)</f>
        <v>44287</v>
      </c>
      <c r="P811" s="5" t="str">
        <f t="shared" si="102"/>
        <v>Yes</v>
      </c>
      <c r="R811" s="6">
        <v>43922</v>
      </c>
      <c r="T811" s="100" t="s">
        <v>325</v>
      </c>
    </row>
    <row r="812" spans="1:20" x14ac:dyDescent="0.25">
      <c r="A812" s="107" t="s">
        <v>1024</v>
      </c>
      <c r="B812" s="113" t="s">
        <v>1120</v>
      </c>
      <c r="C812" s="244" t="s">
        <v>967</v>
      </c>
      <c r="D812" s="52" t="s">
        <v>325</v>
      </c>
      <c r="E812" s="10"/>
      <c r="F812" s="52" t="s">
        <v>252</v>
      </c>
      <c r="G812" s="10"/>
      <c r="H812" s="10"/>
      <c r="I812" s="59">
        <v>22.75</v>
      </c>
      <c r="J812" s="10"/>
      <c r="K812" s="10"/>
      <c r="L812" s="280">
        <f>'MD Rates'!G251</f>
        <v>23.44</v>
      </c>
      <c r="M812" s="10"/>
      <c r="N812" s="10"/>
      <c r="O812" s="51">
        <f>IF(P812="Yes",'MD Rates'!$B$1,R812)</f>
        <v>44287</v>
      </c>
      <c r="P812" s="5" t="str">
        <f t="shared" si="102"/>
        <v>Yes</v>
      </c>
      <c r="R812" s="6">
        <v>43922</v>
      </c>
      <c r="T812" s="100" t="s">
        <v>325</v>
      </c>
    </row>
    <row r="813" spans="1:20" x14ac:dyDescent="0.25">
      <c r="A813" s="107" t="s">
        <v>1024</v>
      </c>
      <c r="B813" s="113" t="s">
        <v>1120</v>
      </c>
      <c r="C813" s="244" t="s">
        <v>967</v>
      </c>
      <c r="D813" s="52" t="s">
        <v>325</v>
      </c>
      <c r="E813" s="10"/>
      <c r="F813" s="52" t="s">
        <v>253</v>
      </c>
      <c r="G813" s="10"/>
      <c r="H813" s="10"/>
      <c r="I813" s="59">
        <v>18.96</v>
      </c>
      <c r="J813" s="10"/>
      <c r="K813" s="10"/>
      <c r="L813" s="280">
        <f>'MD Rates'!F251</f>
        <v>19.53</v>
      </c>
      <c r="M813" s="10"/>
      <c r="N813" s="10"/>
      <c r="O813" s="51">
        <f>IF(P813="Yes",'MD Rates'!$B$1,R813)</f>
        <v>44287</v>
      </c>
      <c r="P813" s="5" t="str">
        <f t="shared" si="102"/>
        <v>Yes</v>
      </c>
      <c r="R813" s="6">
        <v>43922</v>
      </c>
      <c r="T813" s="100" t="s">
        <v>325</v>
      </c>
    </row>
    <row r="814" spans="1:20" x14ac:dyDescent="0.25">
      <c r="A814" s="107" t="s">
        <v>1024</v>
      </c>
      <c r="B814" s="113" t="s">
        <v>1120</v>
      </c>
      <c r="C814" s="244" t="s">
        <v>967</v>
      </c>
      <c r="D814" s="52" t="s">
        <v>325</v>
      </c>
      <c r="E814" s="10"/>
      <c r="F814" s="52" t="s">
        <v>254</v>
      </c>
      <c r="G814" s="10"/>
      <c r="H814" s="10"/>
      <c r="I814" s="59">
        <v>17.7</v>
      </c>
      <c r="J814" s="10"/>
      <c r="K814" s="10"/>
      <c r="L814" s="280">
        <f>'MD Rates'!E251</f>
        <v>18.23</v>
      </c>
      <c r="M814" s="10"/>
      <c r="N814" s="10"/>
      <c r="O814" s="51">
        <f>IF(P814="Yes",'MD Rates'!$B$1,R814)</f>
        <v>44287</v>
      </c>
      <c r="P814" s="5" t="str">
        <f t="shared" si="102"/>
        <v>Yes</v>
      </c>
      <c r="R814" s="6">
        <v>43922</v>
      </c>
      <c r="T814" s="100" t="s">
        <v>325</v>
      </c>
    </row>
    <row r="815" spans="1:20" x14ac:dyDescent="0.25">
      <c r="A815" s="107" t="s">
        <v>1024</v>
      </c>
      <c r="B815" s="113" t="s">
        <v>1120</v>
      </c>
      <c r="C815" s="244" t="s">
        <v>967</v>
      </c>
      <c r="D815" s="52" t="s">
        <v>325</v>
      </c>
      <c r="E815" s="10"/>
      <c r="F815" s="52" t="s">
        <v>246</v>
      </c>
      <c r="G815" s="10"/>
      <c r="H815" s="10"/>
      <c r="I815" s="59">
        <v>31.93</v>
      </c>
      <c r="J815" s="10"/>
      <c r="K815" s="10"/>
      <c r="L815" s="280">
        <f t="shared" ref="L815:L823" si="103">L787</f>
        <v>32.89</v>
      </c>
      <c r="M815" s="10"/>
      <c r="N815" s="10"/>
      <c r="O815" s="51">
        <f>IF(P815="Yes",'MD Rates'!$B$1,R815)</f>
        <v>44287</v>
      </c>
      <c r="P815" s="5" t="str">
        <f t="shared" si="102"/>
        <v>Yes</v>
      </c>
      <c r="R815" s="6">
        <v>43922</v>
      </c>
      <c r="T815" s="100" t="s">
        <v>325</v>
      </c>
    </row>
    <row r="816" spans="1:20" x14ac:dyDescent="0.25">
      <c r="A816" s="107" t="s">
        <v>1024</v>
      </c>
      <c r="B816" s="113" t="s">
        <v>1120</v>
      </c>
      <c r="C816" s="244" t="s">
        <v>967</v>
      </c>
      <c r="D816" s="52" t="s">
        <v>325</v>
      </c>
      <c r="E816" s="10"/>
      <c r="F816" s="52" t="s">
        <v>247</v>
      </c>
      <c r="G816" s="10"/>
      <c r="H816" s="10"/>
      <c r="I816" s="59">
        <v>26.61</v>
      </c>
      <c r="J816" s="10"/>
      <c r="K816" s="10"/>
      <c r="L816" s="280">
        <f t="shared" si="103"/>
        <v>27.41</v>
      </c>
      <c r="M816" s="10"/>
      <c r="N816" s="10"/>
      <c r="O816" s="51">
        <f>IF(P816="Yes",'MD Rates'!$B$1,R816)</f>
        <v>44287</v>
      </c>
      <c r="P816" s="5" t="str">
        <f t="shared" si="102"/>
        <v>Yes</v>
      </c>
      <c r="R816" s="6">
        <v>43922</v>
      </c>
      <c r="T816" s="100" t="s">
        <v>325</v>
      </c>
    </row>
    <row r="817" spans="1:20" x14ac:dyDescent="0.25">
      <c r="A817" s="107" t="s">
        <v>1024</v>
      </c>
      <c r="B817" s="113" t="s">
        <v>1120</v>
      </c>
      <c r="C817" s="244" t="s">
        <v>967</v>
      </c>
      <c r="D817" s="52" t="s">
        <v>325</v>
      </c>
      <c r="E817" s="10"/>
      <c r="F817" s="52" t="s">
        <v>248</v>
      </c>
      <c r="G817" s="10"/>
      <c r="H817" s="10"/>
      <c r="I817" s="24">
        <v>24.84</v>
      </c>
      <c r="J817" s="10"/>
      <c r="K817" s="10"/>
      <c r="L817" s="280">
        <f t="shared" si="103"/>
        <v>25.58</v>
      </c>
      <c r="M817" s="10"/>
      <c r="N817" s="10"/>
      <c r="O817" s="51">
        <f>IF(P817="Yes",'MD Rates'!$B$1,R817)</f>
        <v>44287</v>
      </c>
      <c r="P817" s="5" t="str">
        <f t="shared" si="102"/>
        <v>Yes</v>
      </c>
      <c r="R817" s="6">
        <v>43922</v>
      </c>
      <c r="T817" s="100" t="s">
        <v>325</v>
      </c>
    </row>
    <row r="818" spans="1:20" x14ac:dyDescent="0.25">
      <c r="A818" s="107" t="s">
        <v>1024</v>
      </c>
      <c r="B818" s="113" t="s">
        <v>1120</v>
      </c>
      <c r="C818" s="244" t="s">
        <v>967</v>
      </c>
      <c r="D818" s="52" t="s">
        <v>325</v>
      </c>
      <c r="E818" s="10"/>
      <c r="F818" s="52" t="s">
        <v>249</v>
      </c>
      <c r="G818" s="10"/>
      <c r="H818" s="10"/>
      <c r="I818" s="59">
        <v>36.65</v>
      </c>
      <c r="J818" s="10"/>
      <c r="K818" s="10"/>
      <c r="L818" s="280">
        <f t="shared" si="103"/>
        <v>37.76</v>
      </c>
      <c r="M818" s="10"/>
      <c r="N818" s="10"/>
      <c r="O818" s="51">
        <f>IF(P818="Yes",'MD Rates'!$B$1,R818)</f>
        <v>44287</v>
      </c>
      <c r="P818" s="5" t="str">
        <f t="shared" si="102"/>
        <v>Yes</v>
      </c>
      <c r="R818" s="6">
        <v>43922</v>
      </c>
      <c r="T818" s="100" t="s">
        <v>325</v>
      </c>
    </row>
    <row r="819" spans="1:20" x14ac:dyDescent="0.25">
      <c r="A819" s="107" t="s">
        <v>1024</v>
      </c>
      <c r="B819" s="113" t="s">
        <v>1120</v>
      </c>
      <c r="C819" s="244" t="s">
        <v>967</v>
      </c>
      <c r="D819" s="52" t="s">
        <v>325</v>
      </c>
      <c r="E819" s="10"/>
      <c r="F819" s="52" t="s">
        <v>250</v>
      </c>
      <c r="G819" s="10"/>
      <c r="H819" s="10"/>
      <c r="I819" s="59">
        <v>30.54</v>
      </c>
      <c r="J819" s="10"/>
      <c r="K819" s="10"/>
      <c r="L819" s="280">
        <f t="shared" si="103"/>
        <v>31.46</v>
      </c>
      <c r="M819" s="10"/>
      <c r="N819" s="10"/>
      <c r="O819" s="51">
        <f>IF(P819="Yes",'MD Rates'!$B$1,R819)</f>
        <v>44287</v>
      </c>
      <c r="P819" s="5" t="str">
        <f t="shared" si="102"/>
        <v>Yes</v>
      </c>
      <c r="R819" s="6">
        <v>43922</v>
      </c>
      <c r="T819" s="100" t="s">
        <v>325</v>
      </c>
    </row>
    <row r="820" spans="1:20" x14ac:dyDescent="0.25">
      <c r="A820" s="107" t="s">
        <v>1024</v>
      </c>
      <c r="B820" s="113" t="s">
        <v>1120</v>
      </c>
      <c r="C820" s="244" t="s">
        <v>967</v>
      </c>
      <c r="D820" s="52" t="s">
        <v>325</v>
      </c>
      <c r="E820" s="10"/>
      <c r="F820" s="52" t="s">
        <v>251</v>
      </c>
      <c r="G820" s="10"/>
      <c r="H820" s="10"/>
      <c r="I820" s="24">
        <v>28.5</v>
      </c>
      <c r="J820" s="10"/>
      <c r="K820" s="10"/>
      <c r="L820" s="280">
        <f t="shared" si="103"/>
        <v>29.37</v>
      </c>
      <c r="M820" s="10"/>
      <c r="N820" s="10"/>
      <c r="O820" s="51">
        <f>IF(P820="Yes",'MD Rates'!$B$1,R820)</f>
        <v>44287</v>
      </c>
      <c r="P820" s="5" t="str">
        <f t="shared" si="102"/>
        <v>Yes</v>
      </c>
      <c r="R820" s="6">
        <v>43922</v>
      </c>
      <c r="T820" s="100" t="s">
        <v>325</v>
      </c>
    </row>
    <row r="821" spans="1:20" x14ac:dyDescent="0.25">
      <c r="A821" s="107" t="s">
        <v>1024</v>
      </c>
      <c r="B821" s="113" t="s">
        <v>1120</v>
      </c>
      <c r="C821" s="245" t="s">
        <v>967</v>
      </c>
      <c r="D821" s="52"/>
      <c r="E821" s="10"/>
      <c r="F821" s="24" t="s">
        <v>1018</v>
      </c>
      <c r="G821" s="10"/>
      <c r="H821" s="10"/>
      <c r="I821" s="59">
        <v>22.75</v>
      </c>
      <c r="J821" s="10"/>
      <c r="K821" s="10"/>
      <c r="L821" s="280">
        <f t="shared" si="103"/>
        <v>23.44</v>
      </c>
      <c r="M821" s="10"/>
      <c r="N821" s="10"/>
      <c r="O821" s="51">
        <f>IF(P821="Yes",'MD Rates'!$B$1,R821)</f>
        <v>44287</v>
      </c>
      <c r="P821" s="5" t="str">
        <f t="shared" si="102"/>
        <v>Yes</v>
      </c>
      <c r="R821" s="6">
        <v>43922</v>
      </c>
      <c r="T821" s="100" t="s">
        <v>325</v>
      </c>
    </row>
    <row r="822" spans="1:20" x14ac:dyDescent="0.25">
      <c r="A822" s="107" t="s">
        <v>1024</v>
      </c>
      <c r="B822" s="113" t="s">
        <v>1120</v>
      </c>
      <c r="C822" s="245" t="s">
        <v>967</v>
      </c>
      <c r="D822" s="52"/>
      <c r="E822" s="10"/>
      <c r="F822" s="24" t="s">
        <v>1019</v>
      </c>
      <c r="G822" s="10"/>
      <c r="H822" s="10"/>
      <c r="I822" s="59">
        <v>18.96</v>
      </c>
      <c r="J822" s="10"/>
      <c r="K822" s="10"/>
      <c r="L822" s="280">
        <f t="shared" si="103"/>
        <v>19.53</v>
      </c>
      <c r="M822" s="10"/>
      <c r="N822" s="10"/>
      <c r="O822" s="51">
        <f>IF(P822="Yes",'MD Rates'!$B$1,R822)</f>
        <v>44287</v>
      </c>
      <c r="P822" s="5" t="str">
        <f t="shared" si="102"/>
        <v>Yes</v>
      </c>
      <c r="R822" s="6">
        <v>43922</v>
      </c>
      <c r="T822" s="100" t="s">
        <v>325</v>
      </c>
    </row>
    <row r="823" spans="1:20" x14ac:dyDescent="0.25">
      <c r="A823" s="107" t="s">
        <v>1024</v>
      </c>
      <c r="B823" s="113" t="s">
        <v>1120</v>
      </c>
      <c r="C823" s="245" t="s">
        <v>967</v>
      </c>
      <c r="D823" s="52"/>
      <c r="E823" s="10"/>
      <c r="F823" s="8" t="s">
        <v>1020</v>
      </c>
      <c r="G823" s="10"/>
      <c r="H823" s="10"/>
      <c r="I823" s="59">
        <v>17.7</v>
      </c>
      <c r="J823" s="10"/>
      <c r="K823" s="10"/>
      <c r="L823" s="280">
        <f t="shared" si="103"/>
        <v>18.23</v>
      </c>
      <c r="M823" s="10"/>
      <c r="N823" s="10"/>
      <c r="O823" s="51">
        <f>IF(P823="Yes",'MD Rates'!$B$1,R823)</f>
        <v>44287</v>
      </c>
      <c r="P823" s="5" t="str">
        <f t="shared" si="102"/>
        <v>Yes</v>
      </c>
      <c r="R823" s="6">
        <v>43922</v>
      </c>
      <c r="T823" s="100" t="s">
        <v>325</v>
      </c>
    </row>
    <row r="824" spans="1:20" s="10" customFormat="1" x14ac:dyDescent="0.25">
      <c r="A824" s="107" t="s">
        <v>1024</v>
      </c>
      <c r="B824" s="113" t="s">
        <v>1120</v>
      </c>
      <c r="C824" s="245" t="s">
        <v>967</v>
      </c>
      <c r="D824" s="52"/>
      <c r="F824" s="8" t="s">
        <v>51</v>
      </c>
      <c r="I824" s="59">
        <v>13.27</v>
      </c>
      <c r="L824" s="280">
        <f>'MD Rates'!D251</f>
        <v>13.67</v>
      </c>
      <c r="O824" s="51">
        <f>IF(P824="Yes",'MD Rates'!$B$1,R824)</f>
        <v>44287</v>
      </c>
      <c r="P824" s="11" t="str">
        <f t="shared" si="102"/>
        <v>Yes</v>
      </c>
      <c r="R824" s="6">
        <v>43922</v>
      </c>
      <c r="T824" s="100" t="s">
        <v>325</v>
      </c>
    </row>
    <row r="825" spans="1:20" x14ac:dyDescent="0.25">
      <c r="A825" s="107" t="s">
        <v>1024</v>
      </c>
      <c r="B825" s="113" t="s">
        <v>1120</v>
      </c>
      <c r="C825" s="245" t="s">
        <v>967</v>
      </c>
      <c r="D825" s="52"/>
      <c r="E825" s="10"/>
      <c r="F825" s="24" t="s">
        <v>1021</v>
      </c>
      <c r="G825" s="10"/>
      <c r="H825" s="10"/>
      <c r="I825" s="59">
        <v>28.3</v>
      </c>
      <c r="J825" s="10"/>
      <c r="K825" s="10"/>
      <c r="L825" s="280">
        <f>'MD Rates'!G252</f>
        <v>29.16</v>
      </c>
      <c r="M825" s="10"/>
      <c r="N825" s="10"/>
      <c r="O825" s="51">
        <f>IF(P825="Yes",'MD Rates'!$B$1,R825)</f>
        <v>44287</v>
      </c>
      <c r="P825" s="5" t="str">
        <f t="shared" si="102"/>
        <v>Yes</v>
      </c>
      <c r="R825" s="6">
        <v>43922</v>
      </c>
      <c r="T825" s="100" t="s">
        <v>325</v>
      </c>
    </row>
    <row r="826" spans="1:20" x14ac:dyDescent="0.25">
      <c r="A826" s="107" t="s">
        <v>1024</v>
      </c>
      <c r="B826" s="113" t="s">
        <v>1120</v>
      </c>
      <c r="C826" s="245" t="s">
        <v>967</v>
      </c>
      <c r="D826" s="52"/>
      <c r="E826" s="10"/>
      <c r="F826" s="24" t="s">
        <v>1022</v>
      </c>
      <c r="G826" s="10"/>
      <c r="H826" s="10"/>
      <c r="I826" s="24">
        <v>23.58</v>
      </c>
      <c r="J826" s="10"/>
      <c r="K826" s="10"/>
      <c r="L826" s="280">
        <f>L798</f>
        <v>24.3</v>
      </c>
      <c r="M826" s="10"/>
      <c r="N826" s="10"/>
      <c r="O826" s="51">
        <f>IF(P826="Yes",'MD Rates'!$B$1,R826)</f>
        <v>44287</v>
      </c>
      <c r="P826" s="5" t="str">
        <f t="shared" si="102"/>
        <v>Yes</v>
      </c>
      <c r="R826" s="6">
        <v>43922</v>
      </c>
      <c r="T826" s="100" t="s">
        <v>325</v>
      </c>
    </row>
    <row r="827" spans="1:20" x14ac:dyDescent="0.25">
      <c r="A827" s="107" t="s">
        <v>1024</v>
      </c>
      <c r="B827" s="113" t="s">
        <v>1120</v>
      </c>
      <c r="C827" s="245" t="s">
        <v>967</v>
      </c>
      <c r="D827" s="52"/>
      <c r="E827" s="10"/>
      <c r="F827" s="8" t="s">
        <v>1023</v>
      </c>
      <c r="G827" s="10"/>
      <c r="H827" s="10"/>
      <c r="I827" s="59">
        <v>22.01</v>
      </c>
      <c r="J827" s="10"/>
      <c r="K827" s="10"/>
      <c r="L827" s="280">
        <f>L799</f>
        <v>22.68</v>
      </c>
      <c r="M827" s="10"/>
      <c r="N827" s="10"/>
      <c r="O827" s="51">
        <f>IF(P827="Yes",'MD Rates'!$B$1,R827)</f>
        <v>44287</v>
      </c>
      <c r="P827" s="5" t="str">
        <f t="shared" si="102"/>
        <v>Yes</v>
      </c>
      <c r="R827" s="6">
        <v>43922</v>
      </c>
      <c r="T827" s="100" t="s">
        <v>325</v>
      </c>
    </row>
    <row r="828" spans="1:20" x14ac:dyDescent="0.25">
      <c r="A828" s="107" t="s">
        <v>1024</v>
      </c>
      <c r="B828" s="113" t="s">
        <v>1120</v>
      </c>
      <c r="C828" s="244" t="s">
        <v>967</v>
      </c>
      <c r="D828" s="52"/>
      <c r="E828" s="10"/>
      <c r="F828" s="24" t="s">
        <v>48</v>
      </c>
      <c r="G828" s="10"/>
      <c r="H828" s="10"/>
      <c r="I828">
        <v>33.28</v>
      </c>
      <c r="J828" s="8"/>
      <c r="K828" s="10"/>
      <c r="L828" s="280">
        <f>L803</f>
        <v>34.29</v>
      </c>
      <c r="M828" s="10"/>
      <c r="N828" s="10"/>
      <c r="O828" s="51">
        <f>IF(P828="Yes",'MD Rates'!$B$1,R828)</f>
        <v>44287</v>
      </c>
      <c r="P828" s="5" t="str">
        <f t="shared" si="102"/>
        <v>Yes</v>
      </c>
      <c r="R828" s="6">
        <v>43922</v>
      </c>
      <c r="T828" s="100" t="s">
        <v>325</v>
      </c>
    </row>
    <row r="829" spans="1:20" x14ac:dyDescent="0.25">
      <c r="A829" s="107" t="s">
        <v>1024</v>
      </c>
      <c r="B829" s="113" t="s">
        <v>1120</v>
      </c>
      <c r="C829" s="244" t="s">
        <v>967</v>
      </c>
      <c r="D829" s="52"/>
      <c r="E829" s="10"/>
      <c r="F829" s="24" t="s">
        <v>49</v>
      </c>
      <c r="G829" s="10"/>
      <c r="H829" s="10"/>
      <c r="I829">
        <v>27.74</v>
      </c>
      <c r="J829" s="8"/>
      <c r="K829" s="10"/>
      <c r="L829" s="280">
        <f>L804</f>
        <v>28.58</v>
      </c>
      <c r="M829" s="10"/>
      <c r="N829" s="10"/>
      <c r="O829" s="51">
        <f>IF(P829="Yes",'MD Rates'!$B$1,R829)</f>
        <v>44287</v>
      </c>
      <c r="P829" s="5" t="str">
        <f t="shared" si="102"/>
        <v>Yes</v>
      </c>
      <c r="R829" s="6">
        <v>43922</v>
      </c>
      <c r="T829" s="100" t="s">
        <v>325</v>
      </c>
    </row>
    <row r="830" spans="1:20" x14ac:dyDescent="0.25">
      <c r="A830" s="107" t="s">
        <v>1024</v>
      </c>
      <c r="B830" s="113" t="s">
        <v>1120</v>
      </c>
      <c r="C830" s="244" t="s">
        <v>967</v>
      </c>
      <c r="D830" s="52"/>
      <c r="E830" s="10"/>
      <c r="F830" s="24" t="s">
        <v>50</v>
      </c>
      <c r="G830" s="10"/>
      <c r="H830" s="10"/>
      <c r="I830" s="60">
        <v>25.89</v>
      </c>
      <c r="J830" s="8"/>
      <c r="K830" s="10"/>
      <c r="L830" s="280">
        <f>L805</f>
        <v>26.67</v>
      </c>
      <c r="M830" s="10"/>
      <c r="N830" s="10"/>
      <c r="O830" s="51">
        <f>IF(P830="Yes",'MD Rates'!$B$1,R830)</f>
        <v>44287</v>
      </c>
      <c r="P830" s="5" t="str">
        <f t="shared" si="102"/>
        <v>Yes</v>
      </c>
      <c r="R830" s="6">
        <v>43922</v>
      </c>
      <c r="T830" s="100" t="s">
        <v>325</v>
      </c>
    </row>
    <row r="831" spans="1:20" x14ac:dyDescent="0.25">
      <c r="A831" s="107" t="s">
        <v>1024</v>
      </c>
      <c r="B831" s="113" t="s">
        <v>1120</v>
      </c>
      <c r="C831" s="245" t="s">
        <v>967</v>
      </c>
      <c r="D831" s="52"/>
      <c r="E831" s="10"/>
      <c r="F831" s="24" t="s">
        <v>45</v>
      </c>
      <c r="G831" s="10"/>
      <c r="H831" s="10"/>
      <c r="I831">
        <v>36.65</v>
      </c>
      <c r="J831" s="8"/>
      <c r="K831" s="10"/>
      <c r="L831" s="280">
        <f>L800</f>
        <v>37.76</v>
      </c>
      <c r="M831" s="10"/>
      <c r="N831" s="10"/>
      <c r="O831" s="51">
        <f>IF(P831="Yes",'MD Rates'!$B$1,R831)</f>
        <v>44287</v>
      </c>
      <c r="P831" s="5" t="str">
        <f t="shared" si="102"/>
        <v>Yes</v>
      </c>
      <c r="R831" s="6">
        <v>43922</v>
      </c>
      <c r="T831" s="100" t="s">
        <v>325</v>
      </c>
    </row>
    <row r="832" spans="1:20" x14ac:dyDescent="0.25">
      <c r="A832" s="107" t="s">
        <v>1024</v>
      </c>
      <c r="B832" s="113" t="s">
        <v>1120</v>
      </c>
      <c r="C832" s="245" t="s">
        <v>967</v>
      </c>
      <c r="D832" s="52"/>
      <c r="E832" s="10"/>
      <c r="F832" s="24" t="s">
        <v>46</v>
      </c>
      <c r="G832" s="10"/>
      <c r="H832" s="10"/>
      <c r="I832">
        <v>30.54</v>
      </c>
      <c r="J832" s="8"/>
      <c r="K832" s="10"/>
      <c r="L832" s="280">
        <f>L801</f>
        <v>31.46</v>
      </c>
      <c r="M832" s="10"/>
      <c r="N832" s="10"/>
      <c r="O832" s="51">
        <f>IF(P832="Yes",'MD Rates'!$B$1,R832)</f>
        <v>44287</v>
      </c>
      <c r="P832" s="5" t="str">
        <f t="shared" si="102"/>
        <v>Yes</v>
      </c>
      <c r="R832" s="6">
        <v>43922</v>
      </c>
      <c r="T832" s="100" t="s">
        <v>325</v>
      </c>
    </row>
    <row r="833" spans="1:20" x14ac:dyDescent="0.25">
      <c r="A833" s="107" t="s">
        <v>1024</v>
      </c>
      <c r="B833" s="113" t="s">
        <v>1120</v>
      </c>
      <c r="C833" s="245" t="s">
        <v>967</v>
      </c>
      <c r="D833" s="52"/>
      <c r="E833" s="10"/>
      <c r="F833" s="24" t="s">
        <v>47</v>
      </c>
      <c r="G833" s="10"/>
      <c r="H833" s="10"/>
      <c r="I833">
        <v>28.5</v>
      </c>
      <c r="J833" s="8"/>
      <c r="K833" s="10"/>
      <c r="L833" s="280">
        <f>L802</f>
        <v>29.37</v>
      </c>
      <c r="M833" s="10"/>
      <c r="N833" s="10"/>
      <c r="O833" s="51">
        <f>IF(P833="Yes",'MD Rates'!$B$1,R833)</f>
        <v>44287</v>
      </c>
      <c r="P833" s="5" t="str">
        <f t="shared" si="102"/>
        <v>Yes</v>
      </c>
      <c r="R833" s="6">
        <v>43922</v>
      </c>
      <c r="T833" s="100" t="s">
        <v>325</v>
      </c>
    </row>
    <row r="834" spans="1:20" x14ac:dyDescent="0.25">
      <c r="A834" s="110" t="s">
        <v>1025</v>
      </c>
      <c r="B834" s="113" t="s">
        <v>1120</v>
      </c>
      <c r="C834" s="244" t="s">
        <v>963</v>
      </c>
      <c r="D834" s="10"/>
      <c r="E834" s="10"/>
      <c r="F834" s="107" t="s">
        <v>1026</v>
      </c>
      <c r="G834" s="10"/>
      <c r="H834" s="10"/>
      <c r="I834" s="59">
        <v>84.01</v>
      </c>
      <c r="J834" s="10"/>
      <c r="K834" s="10"/>
      <c r="L834" s="280">
        <f>'MD Rates'!G224</f>
        <v>86.53</v>
      </c>
      <c r="M834" s="10"/>
      <c r="N834" s="10"/>
      <c r="O834" s="51">
        <f>IF(P834="Yes",'MD Rates'!$B$1,R834)</f>
        <v>44287</v>
      </c>
      <c r="P834" s="5" t="str">
        <f t="shared" ref="P834:P839" si="104">IF(I834&lt;&gt;L834,"Yes","No")</f>
        <v>Yes</v>
      </c>
      <c r="R834" s="6">
        <v>43922</v>
      </c>
      <c r="T834" s="100" t="s">
        <v>325</v>
      </c>
    </row>
    <row r="835" spans="1:20" x14ac:dyDescent="0.25">
      <c r="A835" s="110" t="s">
        <v>1025</v>
      </c>
      <c r="B835" s="113" t="s">
        <v>1120</v>
      </c>
      <c r="C835" s="244" t="s">
        <v>963</v>
      </c>
      <c r="D835" s="10"/>
      <c r="E835" s="10"/>
      <c r="F835" s="107" t="s">
        <v>1027</v>
      </c>
      <c r="G835" s="10"/>
      <c r="H835" s="10"/>
      <c r="I835" s="59">
        <v>38.619999999999997</v>
      </c>
      <c r="J835" s="10"/>
      <c r="K835" s="10"/>
      <c r="L835" s="280">
        <f>'MD Rates'!G223</f>
        <v>39.78</v>
      </c>
      <c r="M835" s="10"/>
      <c r="N835" s="10"/>
      <c r="O835" s="51">
        <f>IF(P835="Yes",'MD Rates'!$B$1,R835)</f>
        <v>44287</v>
      </c>
      <c r="P835" s="5" t="str">
        <f t="shared" si="104"/>
        <v>Yes</v>
      </c>
      <c r="R835" s="6">
        <v>43922</v>
      </c>
      <c r="T835" s="100" t="s">
        <v>325</v>
      </c>
    </row>
    <row r="836" spans="1:20" x14ac:dyDescent="0.25">
      <c r="A836" s="110" t="s">
        <v>1025</v>
      </c>
      <c r="B836" s="113" t="s">
        <v>1120</v>
      </c>
      <c r="C836" s="244" t="s">
        <v>963</v>
      </c>
      <c r="D836" s="10"/>
      <c r="E836" s="10"/>
      <c r="F836" s="107" t="s">
        <v>1028</v>
      </c>
      <c r="G836" s="10"/>
      <c r="H836" s="10"/>
      <c r="I836" s="59">
        <v>52.55</v>
      </c>
      <c r="J836" s="10"/>
      <c r="K836" s="10"/>
      <c r="L836" s="280">
        <f>'MD Rates'!G222</f>
        <v>54.13</v>
      </c>
      <c r="M836" s="10"/>
      <c r="N836" s="10"/>
      <c r="O836" s="51">
        <f>IF(P836="Yes",'MD Rates'!$B$1,R836)</f>
        <v>44287</v>
      </c>
      <c r="P836" s="5" t="str">
        <f t="shared" si="104"/>
        <v>Yes</v>
      </c>
      <c r="R836" s="6">
        <v>43922</v>
      </c>
      <c r="T836" s="100" t="s">
        <v>325</v>
      </c>
    </row>
    <row r="837" spans="1:20" x14ac:dyDescent="0.25">
      <c r="A837" s="110" t="s">
        <v>1025</v>
      </c>
      <c r="B837" s="113" t="s">
        <v>1120</v>
      </c>
      <c r="C837" s="244" t="s">
        <v>963</v>
      </c>
      <c r="D837" s="10"/>
      <c r="E837" s="10"/>
      <c r="F837" s="107" t="s">
        <v>1029</v>
      </c>
      <c r="G837" s="10"/>
      <c r="H837" s="10"/>
      <c r="I837" s="10">
        <v>66.319999999999993</v>
      </c>
      <c r="J837" s="10"/>
      <c r="K837" s="10"/>
      <c r="L837" s="280">
        <f>'MD Rates'!G221</f>
        <v>68.31</v>
      </c>
      <c r="M837" s="10"/>
      <c r="N837" s="10"/>
      <c r="O837" s="51">
        <f>IF(P837="Yes",'MD Rates'!$B$1,R837)</f>
        <v>44287</v>
      </c>
      <c r="P837" s="5" t="str">
        <f t="shared" si="104"/>
        <v>Yes</v>
      </c>
      <c r="R837" s="6">
        <v>43922</v>
      </c>
      <c r="T837" s="100" t="s">
        <v>325</v>
      </c>
    </row>
    <row r="838" spans="1:20" x14ac:dyDescent="0.25">
      <c r="A838" s="281" t="s">
        <v>1025</v>
      </c>
      <c r="B838" s="113" t="s">
        <v>1120</v>
      </c>
      <c r="C838" s="244" t="s">
        <v>963</v>
      </c>
      <c r="D838" s="10"/>
      <c r="E838" s="10"/>
      <c r="F838" s="107" t="s">
        <v>1030</v>
      </c>
      <c r="G838" s="10"/>
      <c r="H838" s="10"/>
      <c r="I838" s="59">
        <v>52.55</v>
      </c>
      <c r="J838" s="10"/>
      <c r="K838" s="10"/>
      <c r="L838" s="280">
        <f>'MD Rates'!G222</f>
        <v>54.13</v>
      </c>
      <c r="M838" s="10"/>
      <c r="N838" s="10"/>
      <c r="O838" s="51">
        <f>IF(P838="Yes",'MD Rates'!$B$1,R838)</f>
        <v>44287</v>
      </c>
      <c r="P838" s="5" t="str">
        <f t="shared" si="104"/>
        <v>Yes</v>
      </c>
      <c r="R838" s="6">
        <v>43922</v>
      </c>
      <c r="T838" s="100" t="s">
        <v>325</v>
      </c>
    </row>
    <row r="839" spans="1:20" ht="13" hidden="1" x14ac:dyDescent="0.3">
      <c r="A839" s="110" t="s">
        <v>1025</v>
      </c>
      <c r="B839" s="113" t="s">
        <v>1120</v>
      </c>
      <c r="C839" s="244" t="s">
        <v>963</v>
      </c>
      <c r="D839" s="10"/>
      <c r="E839" s="10"/>
      <c r="F839" s="107" t="s">
        <v>1031</v>
      </c>
      <c r="G839" s="10"/>
      <c r="H839" s="10"/>
      <c r="I839" s="10">
        <v>58.56</v>
      </c>
      <c r="J839" s="10"/>
      <c r="K839" s="10"/>
      <c r="L839" s="361">
        <f>'Fees and Allowances'!I116</f>
        <v>58.56</v>
      </c>
      <c r="M839" s="10"/>
      <c r="N839" s="10"/>
      <c r="O839" s="51">
        <f>IF(P839="Yes",'MD Rates'!$B$1,R839)</f>
        <v>38443</v>
      </c>
      <c r="P839" s="5" t="str">
        <f t="shared" si="104"/>
        <v>No</v>
      </c>
      <c r="R839" s="6">
        <v>38443</v>
      </c>
      <c r="S839"/>
    </row>
    <row r="840" spans="1:20" hidden="1" x14ac:dyDescent="0.25">
      <c r="A840" s="110" t="s">
        <v>29</v>
      </c>
      <c r="B840" s="113" t="s">
        <v>1120</v>
      </c>
      <c r="C840" s="257" t="s">
        <v>966</v>
      </c>
      <c r="F840" s="257" t="s">
        <v>30</v>
      </c>
      <c r="I840" s="258">
        <v>57.27</v>
      </c>
      <c r="J840" s="239"/>
      <c r="K840" s="239"/>
      <c r="L840" s="280">
        <v>57.27</v>
      </c>
      <c r="M840" s="10"/>
      <c r="N840" s="10"/>
      <c r="O840" s="51">
        <f>IF(P840="Yes",'MD Rates'!$B$1,R840)</f>
        <v>38443</v>
      </c>
      <c r="P840" s="5" t="str">
        <f t="shared" ref="P840:P845" si="105">IF(I840&lt;&gt;L840,"Yes","No")</f>
        <v>No</v>
      </c>
      <c r="R840" s="6">
        <v>38443</v>
      </c>
      <c r="S840"/>
    </row>
    <row r="841" spans="1:20" x14ac:dyDescent="0.25">
      <c r="A841" s="110" t="s">
        <v>29</v>
      </c>
      <c r="B841" s="113" t="s">
        <v>1120</v>
      </c>
      <c r="C841" s="249" t="s">
        <v>966</v>
      </c>
      <c r="F841" s="18" t="s">
        <v>31</v>
      </c>
      <c r="I841" s="278">
        <v>66.319999999999993</v>
      </c>
      <c r="J841" s="239"/>
      <c r="K841" s="239"/>
      <c r="L841" s="280">
        <f>'MD Rates'!G221</f>
        <v>68.31</v>
      </c>
      <c r="M841" s="10"/>
      <c r="N841" s="10"/>
      <c r="O841" s="51">
        <f>IF(P841="Yes",'MD Rates'!$B$1,R841)</f>
        <v>44287</v>
      </c>
      <c r="P841" s="5" t="str">
        <f t="shared" si="105"/>
        <v>Yes</v>
      </c>
      <c r="R841" s="6">
        <v>43922</v>
      </c>
      <c r="T841" s="100" t="s">
        <v>325</v>
      </c>
    </row>
    <row r="842" spans="1:20" hidden="1" x14ac:dyDescent="0.25">
      <c r="A842" s="110" t="s">
        <v>29</v>
      </c>
      <c r="B842" s="113" t="s">
        <v>1120</v>
      </c>
      <c r="C842" s="257" t="s">
        <v>966</v>
      </c>
      <c r="F842" s="257" t="s">
        <v>32</v>
      </c>
      <c r="I842" s="258">
        <v>45.29</v>
      </c>
      <c r="J842" s="239"/>
      <c r="K842" s="239"/>
      <c r="L842" s="360">
        <v>45.29</v>
      </c>
      <c r="M842" s="10"/>
      <c r="N842" s="10"/>
      <c r="O842" s="51">
        <f>IF(P842="Yes",'MD Rates'!$B$1,R842)</f>
        <v>38443</v>
      </c>
      <c r="P842" s="5" t="str">
        <f t="shared" si="105"/>
        <v>No</v>
      </c>
      <c r="R842" s="6">
        <v>38443</v>
      </c>
      <c r="S842"/>
    </row>
    <row r="843" spans="1:20" hidden="1" x14ac:dyDescent="0.25">
      <c r="A843" s="110" t="s">
        <v>29</v>
      </c>
      <c r="B843" s="113" t="s">
        <v>1120</v>
      </c>
      <c r="C843" s="257" t="s">
        <v>966</v>
      </c>
      <c r="F843" s="257" t="s">
        <v>1026</v>
      </c>
      <c r="I843" s="278">
        <v>72.400000000000006</v>
      </c>
      <c r="J843" s="239"/>
      <c r="K843" s="239"/>
      <c r="L843" s="280">
        <v>72.400000000000006</v>
      </c>
      <c r="M843" s="10"/>
      <c r="N843" s="10"/>
      <c r="O843" s="51">
        <f>IF(P843="Yes",'MD Rates'!$B$1,R843)</f>
        <v>38443</v>
      </c>
      <c r="P843" s="5" t="str">
        <f t="shared" si="105"/>
        <v>No</v>
      </c>
      <c r="R843" s="6">
        <v>38443</v>
      </c>
      <c r="S843"/>
    </row>
    <row r="844" spans="1:20" x14ac:dyDescent="0.25">
      <c r="A844" s="110" t="s">
        <v>29</v>
      </c>
      <c r="B844" s="113" t="s">
        <v>1120</v>
      </c>
      <c r="C844" s="257" t="s">
        <v>966</v>
      </c>
      <c r="F844" s="257" t="s">
        <v>33</v>
      </c>
      <c r="I844" s="59">
        <v>38.619999999999997</v>
      </c>
      <c r="J844" s="239"/>
      <c r="K844" s="239"/>
      <c r="L844" s="280">
        <f>'MD Rates'!G223</f>
        <v>39.78</v>
      </c>
      <c r="M844" s="10"/>
      <c r="N844" s="10"/>
      <c r="O844" s="51">
        <f>IF(P844="Yes",'MD Rates'!$B$1,R844)</f>
        <v>44287</v>
      </c>
      <c r="P844" s="5" t="str">
        <f t="shared" si="105"/>
        <v>Yes</v>
      </c>
      <c r="R844" s="6">
        <v>43922</v>
      </c>
      <c r="T844" s="100" t="s">
        <v>325</v>
      </c>
    </row>
    <row r="845" spans="1:20" x14ac:dyDescent="0.25">
      <c r="A845" s="110" t="s">
        <v>29</v>
      </c>
      <c r="B845" s="113" t="s">
        <v>1120</v>
      </c>
      <c r="C845" s="257" t="s">
        <v>966</v>
      </c>
      <c r="F845" s="257" t="s">
        <v>34</v>
      </c>
      <c r="I845" s="955">
        <v>52.55</v>
      </c>
      <c r="J845" s="239"/>
      <c r="K845" s="239"/>
      <c r="L845" s="280">
        <f>'MD Rates'!G222</f>
        <v>54.13</v>
      </c>
      <c r="M845" s="10"/>
      <c r="N845" s="10"/>
      <c r="O845" s="51">
        <f>IF(P845="Yes",'MD Rates'!$B$1,R845)</f>
        <v>44287</v>
      </c>
      <c r="P845" s="5" t="str">
        <f t="shared" si="105"/>
        <v>Yes</v>
      </c>
      <c r="R845" s="6">
        <v>43922</v>
      </c>
      <c r="T845" s="100" t="s">
        <v>325</v>
      </c>
    </row>
    <row r="846" spans="1:20" x14ac:dyDescent="0.25">
      <c r="A846" s="110" t="s">
        <v>1032</v>
      </c>
      <c r="B846" s="113" t="s">
        <v>1120</v>
      </c>
      <c r="C846" s="244" t="s">
        <v>967</v>
      </c>
      <c r="D846" s="10"/>
      <c r="E846" s="10"/>
      <c r="F846" s="107" t="s">
        <v>349</v>
      </c>
      <c r="G846" s="10"/>
      <c r="H846" s="10"/>
      <c r="I846" s="10">
        <v>66.319999999999993</v>
      </c>
      <c r="J846" s="10"/>
      <c r="K846" s="10"/>
      <c r="L846" s="280">
        <f>'MD Rates'!G221</f>
        <v>68.31</v>
      </c>
      <c r="M846" s="10"/>
      <c r="N846" s="10"/>
      <c r="O846" s="51">
        <f>IF(P846="Yes",'MD Rates'!$B$1,R846)</f>
        <v>44287</v>
      </c>
      <c r="P846" s="5" t="str">
        <f t="shared" ref="P846:P855" si="106">IF(I846&lt;&gt;L846,"Yes","No")</f>
        <v>Yes</v>
      </c>
      <c r="R846" s="6">
        <v>43922</v>
      </c>
      <c r="T846" s="100" t="s">
        <v>325</v>
      </c>
    </row>
    <row r="847" spans="1:20" x14ac:dyDescent="0.25">
      <c r="A847" s="110" t="s">
        <v>1032</v>
      </c>
      <c r="B847" s="113" t="s">
        <v>1120</v>
      </c>
      <c r="C847" s="244" t="s">
        <v>967</v>
      </c>
      <c r="D847" s="10"/>
      <c r="E847" s="10"/>
      <c r="F847" s="107" t="s">
        <v>1026</v>
      </c>
      <c r="G847" s="10"/>
      <c r="H847" s="10"/>
      <c r="I847" s="59">
        <v>84.01</v>
      </c>
      <c r="J847" s="10"/>
      <c r="K847" s="10"/>
      <c r="L847" s="280">
        <f>'MD Rates'!G224</f>
        <v>86.53</v>
      </c>
      <c r="M847" s="10"/>
      <c r="N847" s="10"/>
      <c r="O847" s="51">
        <f>IF(P847="Yes",'MD Rates'!$B$1,R847)</f>
        <v>44287</v>
      </c>
      <c r="P847" s="5" t="str">
        <f t="shared" si="106"/>
        <v>Yes</v>
      </c>
      <c r="R847" s="6">
        <v>43922</v>
      </c>
      <c r="T847" s="100" t="s">
        <v>325</v>
      </c>
    </row>
    <row r="848" spans="1:20" x14ac:dyDescent="0.25">
      <c r="A848" s="110" t="s">
        <v>1032</v>
      </c>
      <c r="B848" s="113" t="s">
        <v>1120</v>
      </c>
      <c r="C848" s="244" t="s">
        <v>967</v>
      </c>
      <c r="D848" s="10"/>
      <c r="E848" s="10"/>
      <c r="F848" s="53" t="s">
        <v>1033</v>
      </c>
      <c r="G848" s="10"/>
      <c r="H848" s="10"/>
      <c r="I848" s="278">
        <v>38.619999999999997</v>
      </c>
      <c r="J848" s="10"/>
      <c r="K848" s="10"/>
      <c r="L848" s="280">
        <f>'MD Rates'!G223</f>
        <v>39.78</v>
      </c>
      <c r="M848" s="10"/>
      <c r="N848" s="10"/>
      <c r="O848" s="51">
        <f>IF(P848="Yes",'MD Rates'!$B$1,R848)</f>
        <v>44287</v>
      </c>
      <c r="P848" s="5" t="str">
        <f t="shared" si="106"/>
        <v>Yes</v>
      </c>
      <c r="R848" s="6">
        <v>43922</v>
      </c>
      <c r="T848" s="100" t="s">
        <v>325</v>
      </c>
    </row>
    <row r="849" spans="1:20" x14ac:dyDescent="0.25">
      <c r="A849" s="110" t="s">
        <v>1032</v>
      </c>
      <c r="B849" s="113" t="s">
        <v>1120</v>
      </c>
      <c r="C849" s="244" t="s">
        <v>967</v>
      </c>
      <c r="D849" s="10"/>
      <c r="E849" s="10"/>
      <c r="F849" s="107" t="s">
        <v>1034</v>
      </c>
      <c r="G849" s="10"/>
      <c r="H849" s="10"/>
      <c r="I849" s="955">
        <v>52.55</v>
      </c>
      <c r="J849" s="10"/>
      <c r="K849" s="10"/>
      <c r="L849" s="280">
        <f>'MD Rates'!G222</f>
        <v>54.13</v>
      </c>
      <c r="M849" s="10"/>
      <c r="N849" s="10"/>
      <c r="O849" s="51">
        <f>IF(P849="Yes",'MD Rates'!$B$1,R849)</f>
        <v>44287</v>
      </c>
      <c r="P849" s="5" t="str">
        <f t="shared" si="106"/>
        <v>Yes</v>
      </c>
      <c r="R849" s="6">
        <v>43922</v>
      </c>
      <c r="T849" s="100" t="s">
        <v>325</v>
      </c>
    </row>
    <row r="850" spans="1:20" x14ac:dyDescent="0.25">
      <c r="A850" s="110" t="s">
        <v>1032</v>
      </c>
      <c r="B850" s="113" t="s">
        <v>1120</v>
      </c>
      <c r="C850" s="244" t="s">
        <v>967</v>
      </c>
      <c r="D850" s="10"/>
      <c r="E850" s="10"/>
      <c r="F850" s="107" t="s">
        <v>1035</v>
      </c>
      <c r="G850" s="10"/>
      <c r="H850" s="10"/>
      <c r="I850" s="955">
        <v>52.55</v>
      </c>
      <c r="J850" s="10"/>
      <c r="K850" s="10"/>
      <c r="L850" s="280">
        <f>'MD Rates'!G222</f>
        <v>54.13</v>
      </c>
      <c r="M850" s="10"/>
      <c r="N850" s="10"/>
      <c r="O850" s="51">
        <f>IF(P850="Yes",'MD Rates'!$B$1,R850)</f>
        <v>44287</v>
      </c>
      <c r="P850" s="5" t="str">
        <f t="shared" si="106"/>
        <v>Yes</v>
      </c>
      <c r="R850" s="6">
        <v>43922</v>
      </c>
      <c r="T850" s="100" t="s">
        <v>325</v>
      </c>
    </row>
    <row r="851" spans="1:20" hidden="1" x14ac:dyDescent="0.25">
      <c r="A851" s="110" t="s">
        <v>1032</v>
      </c>
      <c r="B851" s="113" t="s">
        <v>1120</v>
      </c>
      <c r="C851" s="247" t="s">
        <v>969</v>
      </c>
      <c r="D851" s="110"/>
      <c r="E851" s="110"/>
      <c r="F851" s="107" t="s">
        <v>349</v>
      </c>
      <c r="G851" s="10"/>
      <c r="H851" s="10"/>
      <c r="I851" s="59">
        <v>59.29</v>
      </c>
      <c r="J851" s="10"/>
      <c r="K851" s="10"/>
      <c r="L851" s="271">
        <v>59.29</v>
      </c>
      <c r="M851" s="10"/>
      <c r="N851" s="10"/>
      <c r="O851" s="51">
        <f>IF(P851="Yes",'MD Rates'!$B$1,R851)</f>
        <v>39904</v>
      </c>
      <c r="P851" s="5" t="str">
        <f t="shared" si="106"/>
        <v>No</v>
      </c>
      <c r="R851" s="6">
        <v>39904</v>
      </c>
      <c r="S851"/>
    </row>
    <row r="852" spans="1:20" ht="13" hidden="1" x14ac:dyDescent="0.3">
      <c r="A852" s="110" t="s">
        <v>1032</v>
      </c>
      <c r="B852" s="113" t="s">
        <v>1120</v>
      </c>
      <c r="C852" s="247" t="s">
        <v>969</v>
      </c>
      <c r="D852" s="110"/>
      <c r="E852" s="110"/>
      <c r="F852" s="107" t="s">
        <v>1026</v>
      </c>
      <c r="G852" s="10"/>
      <c r="H852" s="10"/>
      <c r="I852" s="227">
        <v>75.86</v>
      </c>
      <c r="J852" s="10"/>
      <c r="K852" s="10"/>
      <c r="L852" s="280">
        <v>75.86</v>
      </c>
      <c r="M852" s="10"/>
      <c r="N852" s="10"/>
      <c r="O852" s="51">
        <f>IF(P852="Yes",'MD Rates'!$B$1,R852)</f>
        <v>39904</v>
      </c>
      <c r="P852" s="5" t="str">
        <f t="shared" si="106"/>
        <v>No</v>
      </c>
      <c r="R852" s="6">
        <v>39904</v>
      </c>
      <c r="S852"/>
    </row>
    <row r="853" spans="1:20" hidden="1" x14ac:dyDescent="0.25">
      <c r="A853" s="110" t="s">
        <v>1032</v>
      </c>
      <c r="B853" s="113" t="s">
        <v>1120</v>
      </c>
      <c r="C853" s="247" t="s">
        <v>969</v>
      </c>
      <c r="D853" s="110"/>
      <c r="E853" s="110"/>
      <c r="F853" s="100" t="s">
        <v>1033</v>
      </c>
      <c r="G853" s="10"/>
      <c r="H853" s="10"/>
      <c r="I853" s="10">
        <v>34.5</v>
      </c>
      <c r="J853" s="10"/>
      <c r="K853" s="10"/>
      <c r="L853" s="280">
        <v>34.5</v>
      </c>
      <c r="M853" s="10"/>
      <c r="N853" s="10"/>
      <c r="O853" s="51">
        <f>IF(P853="Yes",'MD Rates'!$B$1,R853)</f>
        <v>39904</v>
      </c>
      <c r="P853" s="5" t="str">
        <f t="shared" si="106"/>
        <v>No</v>
      </c>
      <c r="R853" s="6">
        <v>39904</v>
      </c>
      <c r="S853"/>
    </row>
    <row r="854" spans="1:20" hidden="1" x14ac:dyDescent="0.25">
      <c r="A854" s="281" t="s">
        <v>1032</v>
      </c>
      <c r="B854" s="113" t="s">
        <v>1120</v>
      </c>
      <c r="C854" s="247" t="s">
        <v>969</v>
      </c>
      <c r="D854" s="110"/>
      <c r="E854" s="110"/>
      <c r="F854" s="107" t="s">
        <v>1034</v>
      </c>
      <c r="G854" s="10"/>
      <c r="H854" s="10"/>
      <c r="I854" s="59">
        <v>47.46</v>
      </c>
      <c r="J854" s="10"/>
      <c r="K854" s="10"/>
      <c r="L854" s="280">
        <v>47.46</v>
      </c>
      <c r="M854" s="10"/>
      <c r="N854" s="10"/>
      <c r="O854" s="51">
        <f>IF(P854="Yes",'MD Rates'!$B$1,R854)</f>
        <v>39904</v>
      </c>
      <c r="P854" s="5" t="str">
        <f t="shared" si="106"/>
        <v>No</v>
      </c>
      <c r="R854" s="6">
        <v>39904</v>
      </c>
      <c r="S854"/>
    </row>
    <row r="855" spans="1:20" hidden="1" x14ac:dyDescent="0.25">
      <c r="A855" s="110" t="s">
        <v>1032</v>
      </c>
      <c r="B855" s="113" t="s">
        <v>1120</v>
      </c>
      <c r="C855" s="247" t="s">
        <v>969</v>
      </c>
      <c r="D855" s="110"/>
      <c r="E855" s="110"/>
      <c r="F855" s="107" t="s">
        <v>1035</v>
      </c>
      <c r="G855" s="10"/>
      <c r="H855" s="10"/>
      <c r="I855" s="59">
        <v>47.46</v>
      </c>
      <c r="J855" s="10"/>
      <c r="K855" s="10"/>
      <c r="L855" s="280">
        <v>47.46</v>
      </c>
      <c r="M855" s="10"/>
      <c r="N855" s="10"/>
      <c r="O855" s="51">
        <f>IF(P855="Yes",'MD Rates'!$B$1,R855)</f>
        <v>39904</v>
      </c>
      <c r="P855" s="5" t="str">
        <f t="shared" si="106"/>
        <v>No</v>
      </c>
      <c r="R855" s="6">
        <v>39904</v>
      </c>
      <c r="S855"/>
    </row>
    <row r="856" spans="1:20" x14ac:dyDescent="0.25">
      <c r="A856" s="107" t="s">
        <v>1036</v>
      </c>
      <c r="B856" s="113" t="s">
        <v>1120</v>
      </c>
      <c r="C856" s="244" t="s">
        <v>967</v>
      </c>
      <c r="D856" s="10"/>
      <c r="E856" s="10"/>
      <c r="F856" s="10" t="s">
        <v>255</v>
      </c>
      <c r="G856" s="10"/>
      <c r="H856" s="10"/>
      <c r="I856" s="228">
        <v>5716.58</v>
      </c>
      <c r="J856" s="10"/>
      <c r="K856" s="10"/>
      <c r="L856" s="363">
        <f>'MD Rates'!G193</f>
        <v>5888.08</v>
      </c>
      <c r="M856" s="10"/>
      <c r="N856" s="10"/>
      <c r="O856" s="51">
        <f>IF(P856="Yes",'MD Rates'!$B$1,R856)</f>
        <v>44287</v>
      </c>
      <c r="P856" s="5" t="str">
        <f t="shared" ref="P856:P895" si="107">IF(I856&lt;&gt;L856,"Yes","No")</f>
        <v>Yes</v>
      </c>
      <c r="R856" s="6">
        <v>43922</v>
      </c>
      <c r="T856" s="100" t="s">
        <v>325</v>
      </c>
    </row>
    <row r="857" spans="1:20" x14ac:dyDescent="0.25">
      <c r="A857" s="107" t="s">
        <v>1037</v>
      </c>
      <c r="B857" s="113" t="s">
        <v>1120</v>
      </c>
      <c r="C857" s="244" t="s">
        <v>967</v>
      </c>
      <c r="D857" s="10"/>
      <c r="E857" s="10"/>
      <c r="F857" s="10" t="s">
        <v>255</v>
      </c>
      <c r="G857" s="10"/>
      <c r="H857" s="10"/>
      <c r="I857" s="228">
        <v>5716.58</v>
      </c>
      <c r="J857" s="10"/>
      <c r="K857" s="10"/>
      <c r="L857" s="363">
        <f>'MD Rates'!G193</f>
        <v>5888.08</v>
      </c>
      <c r="M857" s="10"/>
      <c r="N857" s="10"/>
      <c r="O857" s="51">
        <f>IF(P857="Yes",'MD Rates'!$B$1,R857)</f>
        <v>44287</v>
      </c>
      <c r="P857" s="5" t="str">
        <f t="shared" si="107"/>
        <v>Yes</v>
      </c>
      <c r="R857" s="6">
        <v>43922</v>
      </c>
      <c r="T857" s="100" t="s">
        <v>325</v>
      </c>
    </row>
    <row r="858" spans="1:20" ht="14.5" hidden="1" x14ac:dyDescent="0.35">
      <c r="A858" s="603" t="s">
        <v>645</v>
      </c>
      <c r="B858" s="113" t="s">
        <v>1120</v>
      </c>
      <c r="C858" s="603" t="s">
        <v>963</v>
      </c>
      <c r="D858" s="603" t="s">
        <v>646</v>
      </c>
      <c r="E858" s="387"/>
      <c r="F858" s="604" t="s">
        <v>1091</v>
      </c>
      <c r="G858" s="72"/>
      <c r="H858" s="72"/>
      <c r="I858" s="603">
        <v>0.49399999999999999</v>
      </c>
      <c r="J858" s="53"/>
      <c r="K858" s="100"/>
      <c r="L858" s="359">
        <v>0.49399999999999999</v>
      </c>
      <c r="M858" s="100"/>
      <c r="N858" s="100"/>
      <c r="O858" s="51">
        <f>IF(P858="Yes",'MD Rates'!$B$1,R858)</f>
        <v>40269</v>
      </c>
      <c r="P858" s="5" t="str">
        <f t="shared" si="107"/>
        <v>No</v>
      </c>
      <c r="Q858" s="10"/>
      <c r="R858" s="51">
        <v>40269</v>
      </c>
      <c r="S858" s="240"/>
    </row>
    <row r="859" spans="1:20" ht="14.5" hidden="1" x14ac:dyDescent="0.35">
      <c r="A859" s="603" t="s">
        <v>645</v>
      </c>
      <c r="B859" s="113" t="s">
        <v>1120</v>
      </c>
      <c r="C859" s="603" t="s">
        <v>963</v>
      </c>
      <c r="D859" s="603" t="s">
        <v>1086</v>
      </c>
      <c r="E859" s="387"/>
      <c r="F859" s="603" t="s">
        <v>1091</v>
      </c>
      <c r="G859" s="72"/>
      <c r="H859" s="72"/>
      <c r="I859" s="603">
        <v>0.49399999999999999</v>
      </c>
      <c r="J859" s="53"/>
      <c r="K859" s="100"/>
      <c r="L859" s="359">
        <v>0.49399999999999999</v>
      </c>
      <c r="M859" s="100"/>
      <c r="N859" s="100"/>
      <c r="O859" s="51">
        <f>IF(P859="Yes",'MD Rates'!$B$1,R859)</f>
        <v>40269</v>
      </c>
      <c r="P859" s="5" t="str">
        <f t="shared" si="107"/>
        <v>No</v>
      </c>
      <c r="Q859" s="10"/>
      <c r="R859" s="51">
        <v>40269</v>
      </c>
      <c r="S859" s="240"/>
    </row>
    <row r="860" spans="1:20" ht="14.5" hidden="1" x14ac:dyDescent="0.35">
      <c r="A860" s="603" t="s">
        <v>645</v>
      </c>
      <c r="B860" s="113" t="s">
        <v>1120</v>
      </c>
      <c r="C860" s="603" t="s">
        <v>963</v>
      </c>
      <c r="D860" s="603" t="s">
        <v>15</v>
      </c>
      <c r="E860" s="387"/>
      <c r="F860" s="603" t="s">
        <v>1091</v>
      </c>
      <c r="G860" s="72"/>
      <c r="H860" s="72"/>
      <c r="I860" s="603">
        <v>0.49399999999999999</v>
      </c>
      <c r="J860" s="53"/>
      <c r="K860" s="100"/>
      <c r="L860" s="359">
        <v>0.49399999999999999</v>
      </c>
      <c r="M860" s="100"/>
      <c r="N860" s="100"/>
      <c r="O860" s="51">
        <f>IF(P860="Yes",'MD Rates'!$B$1,R860)</f>
        <v>40269</v>
      </c>
      <c r="P860" s="5" t="str">
        <f t="shared" si="107"/>
        <v>No</v>
      </c>
      <c r="Q860" s="10"/>
      <c r="R860" s="51">
        <v>40269</v>
      </c>
      <c r="S860" s="240"/>
    </row>
    <row r="861" spans="1:20" ht="14.5" hidden="1" x14ac:dyDescent="0.35">
      <c r="A861" s="603" t="s">
        <v>645</v>
      </c>
      <c r="B861" s="113" t="s">
        <v>1120</v>
      </c>
      <c r="C861" s="603" t="s">
        <v>963</v>
      </c>
      <c r="D861" s="603" t="s">
        <v>21</v>
      </c>
      <c r="E861" s="387"/>
      <c r="F861" s="603" t="s">
        <v>1091</v>
      </c>
      <c r="G861" s="72"/>
      <c r="H861" s="72"/>
      <c r="I861" s="603">
        <v>0.49399999999999999</v>
      </c>
      <c r="J861" s="53"/>
      <c r="K861" s="100"/>
      <c r="L861" s="359">
        <v>0.49399999999999999</v>
      </c>
      <c r="M861" s="100"/>
      <c r="N861" s="100"/>
      <c r="O861" s="51">
        <f>IF(P861="Yes",'MD Rates'!$B$1,R861)</f>
        <v>40269</v>
      </c>
      <c r="P861" s="5" t="str">
        <f t="shared" si="107"/>
        <v>No</v>
      </c>
      <c r="Q861" s="10"/>
      <c r="R861" s="51">
        <v>40269</v>
      </c>
      <c r="S861" s="240"/>
    </row>
    <row r="862" spans="1:20" ht="14.5" hidden="1" x14ac:dyDescent="0.35">
      <c r="A862" s="603" t="s">
        <v>645</v>
      </c>
      <c r="B862" s="113" t="s">
        <v>1120</v>
      </c>
      <c r="C862" s="603" t="s">
        <v>966</v>
      </c>
      <c r="D862" s="603" t="s">
        <v>36</v>
      </c>
      <c r="E862" s="387"/>
      <c r="F862" s="603" t="s">
        <v>1091</v>
      </c>
      <c r="G862" s="72"/>
      <c r="H862" s="72"/>
      <c r="I862" s="603">
        <v>0.49399999999999999</v>
      </c>
      <c r="J862" s="53"/>
      <c r="K862" s="100"/>
      <c r="L862" s="359">
        <v>0.49399999999999999</v>
      </c>
      <c r="M862" s="100"/>
      <c r="N862" s="100"/>
      <c r="O862" s="51">
        <f>IF(P862="Yes",'MD Rates'!$B$1,R862)</f>
        <v>40269</v>
      </c>
      <c r="P862" s="5" t="str">
        <f t="shared" si="107"/>
        <v>No</v>
      </c>
      <c r="Q862" s="10"/>
      <c r="R862" s="51">
        <v>40269</v>
      </c>
      <c r="S862" s="240"/>
    </row>
    <row r="863" spans="1:20" ht="14.5" hidden="1" x14ac:dyDescent="0.35">
      <c r="A863" s="603" t="s">
        <v>645</v>
      </c>
      <c r="B863" s="113" t="s">
        <v>1120</v>
      </c>
      <c r="C863" s="603" t="s">
        <v>966</v>
      </c>
      <c r="D863" s="603" t="s">
        <v>1087</v>
      </c>
      <c r="E863" s="387"/>
      <c r="F863" s="603" t="s">
        <v>1091</v>
      </c>
      <c r="G863" s="72"/>
      <c r="H863" s="72"/>
      <c r="I863" s="603">
        <v>0.49399999999999999</v>
      </c>
      <c r="J863" s="53"/>
      <c r="K863" s="100"/>
      <c r="L863" s="359">
        <v>0.49399999999999999</v>
      </c>
      <c r="M863" s="100"/>
      <c r="N863" s="100"/>
      <c r="O863" s="51">
        <f>IF(P863="Yes",'MD Rates'!$B$1,R863)</f>
        <v>40269</v>
      </c>
      <c r="P863" s="5" t="str">
        <f t="shared" si="107"/>
        <v>No</v>
      </c>
      <c r="Q863" s="10"/>
      <c r="R863" s="51">
        <v>40269</v>
      </c>
      <c r="S863" s="240"/>
    </row>
    <row r="864" spans="1:20" ht="14.5" hidden="1" x14ac:dyDescent="0.35">
      <c r="A864" s="603" t="s">
        <v>645</v>
      </c>
      <c r="B864" s="113" t="s">
        <v>1120</v>
      </c>
      <c r="C864" s="603" t="s">
        <v>966</v>
      </c>
      <c r="D864" s="603" t="s">
        <v>16</v>
      </c>
      <c r="E864" s="387"/>
      <c r="F864" s="603" t="s">
        <v>1091</v>
      </c>
      <c r="G864" s="72"/>
      <c r="H864" s="72"/>
      <c r="I864" s="603">
        <v>0.49399999999999999</v>
      </c>
      <c r="J864" s="53"/>
      <c r="K864" s="100"/>
      <c r="L864" s="359">
        <v>0.49399999999999999</v>
      </c>
      <c r="M864" s="100"/>
      <c r="N864" s="100"/>
      <c r="O864" s="51">
        <f>IF(P864="Yes",'MD Rates'!$B$1,R864)</f>
        <v>40269</v>
      </c>
      <c r="P864" s="5" t="str">
        <f t="shared" si="107"/>
        <v>No</v>
      </c>
      <c r="Q864" s="10"/>
      <c r="R864" s="51">
        <v>40269</v>
      </c>
      <c r="S864" s="240"/>
    </row>
    <row r="865" spans="1:19" ht="14.5" hidden="1" x14ac:dyDescent="0.35">
      <c r="A865" s="603" t="s">
        <v>645</v>
      </c>
      <c r="B865" s="113" t="s">
        <v>1120</v>
      </c>
      <c r="C865" s="603" t="s">
        <v>967</v>
      </c>
      <c r="D865" s="603" t="s">
        <v>647</v>
      </c>
      <c r="E865" s="387"/>
      <c r="F865" s="603" t="s">
        <v>1091</v>
      </c>
      <c r="G865" s="72"/>
      <c r="H865" s="72"/>
      <c r="I865" s="603">
        <v>0.49399999999999999</v>
      </c>
      <c r="J865" s="53"/>
      <c r="K865" s="100"/>
      <c r="L865" s="359">
        <v>0.49399999999999999</v>
      </c>
      <c r="M865" s="100"/>
      <c r="N865" s="100"/>
      <c r="O865" s="51">
        <f>IF(P865="Yes",'MD Rates'!$B$1,R865)</f>
        <v>40269</v>
      </c>
      <c r="P865" s="5" t="str">
        <f t="shared" si="107"/>
        <v>No</v>
      </c>
      <c r="Q865" s="10"/>
      <c r="R865" s="51">
        <v>40269</v>
      </c>
      <c r="S865" s="240"/>
    </row>
    <row r="866" spans="1:19" ht="14.5" hidden="1" x14ac:dyDescent="0.35">
      <c r="A866" s="603" t="s">
        <v>645</v>
      </c>
      <c r="B866" s="113" t="s">
        <v>1120</v>
      </c>
      <c r="C866" s="603" t="s">
        <v>967</v>
      </c>
      <c r="D866" s="603" t="s">
        <v>648</v>
      </c>
      <c r="E866" s="387"/>
      <c r="F866" s="603" t="s">
        <v>1091</v>
      </c>
      <c r="G866" s="72"/>
      <c r="H866" s="72"/>
      <c r="I866" s="603">
        <v>0.49399999999999999</v>
      </c>
      <c r="J866" s="53"/>
      <c r="K866" s="100"/>
      <c r="L866" s="359">
        <v>0.49399999999999999</v>
      </c>
      <c r="M866" s="100"/>
      <c r="N866" s="100"/>
      <c r="O866" s="51">
        <f>IF(P866="Yes",'MD Rates'!$B$1,R866)</f>
        <v>40269</v>
      </c>
      <c r="P866" s="5" t="str">
        <f t="shared" si="107"/>
        <v>No</v>
      </c>
      <c r="Q866" s="10"/>
      <c r="R866" s="51">
        <v>40269</v>
      </c>
      <c r="S866" s="240"/>
    </row>
    <row r="867" spans="1:19" ht="14.5" hidden="1" x14ac:dyDescent="0.35">
      <c r="A867" s="603" t="s">
        <v>645</v>
      </c>
      <c r="B867" s="113" t="s">
        <v>1120</v>
      </c>
      <c r="C867" s="603" t="s">
        <v>967</v>
      </c>
      <c r="D867" s="603" t="s">
        <v>364</v>
      </c>
      <c r="E867" s="387"/>
      <c r="F867" s="603" t="s">
        <v>1091</v>
      </c>
      <c r="G867" s="72"/>
      <c r="H867" s="72"/>
      <c r="I867" s="603">
        <v>0.49399999999999999</v>
      </c>
      <c r="J867" s="53"/>
      <c r="K867" s="100"/>
      <c r="L867" s="359">
        <v>0.49399999999999999</v>
      </c>
      <c r="M867" s="100"/>
      <c r="N867" s="100"/>
      <c r="O867" s="51">
        <f>IF(P867="Yes",'MD Rates'!$B$1,R867)</f>
        <v>40269</v>
      </c>
      <c r="P867" s="5" t="str">
        <f t="shared" si="107"/>
        <v>No</v>
      </c>
      <c r="Q867" s="10"/>
      <c r="R867" s="51">
        <v>40269</v>
      </c>
      <c r="S867" s="240"/>
    </row>
    <row r="868" spans="1:19" ht="14.5" hidden="1" x14ac:dyDescent="0.35">
      <c r="A868" s="603" t="s">
        <v>645</v>
      </c>
      <c r="B868" s="113" t="s">
        <v>1120</v>
      </c>
      <c r="C868" s="603" t="s">
        <v>967</v>
      </c>
      <c r="D868" s="603" t="s">
        <v>1088</v>
      </c>
      <c r="E868" s="387"/>
      <c r="F868" s="603" t="s">
        <v>1091</v>
      </c>
      <c r="G868" s="72"/>
      <c r="H868" s="72"/>
      <c r="I868" s="603">
        <v>0.49399999999999999</v>
      </c>
      <c r="J868" s="53"/>
      <c r="K868" s="100"/>
      <c r="L868" s="359">
        <v>0.49399999999999999</v>
      </c>
      <c r="M868" s="100"/>
      <c r="N868" s="100"/>
      <c r="O868" s="51">
        <f>IF(P868="Yes",'MD Rates'!$B$1,R868)</f>
        <v>40269</v>
      </c>
      <c r="P868" s="5" t="str">
        <f t="shared" si="107"/>
        <v>No</v>
      </c>
      <c r="Q868" s="10"/>
      <c r="R868" s="51">
        <v>40269</v>
      </c>
      <c r="S868" s="240"/>
    </row>
    <row r="869" spans="1:19" ht="14.5" hidden="1" x14ac:dyDescent="0.35">
      <c r="A869" s="603" t="s">
        <v>645</v>
      </c>
      <c r="B869" s="113" t="s">
        <v>1120</v>
      </c>
      <c r="C869" s="603" t="s">
        <v>967</v>
      </c>
      <c r="D869" s="603" t="s">
        <v>363</v>
      </c>
      <c r="E869" s="24"/>
      <c r="F869" s="603" t="s">
        <v>1091</v>
      </c>
      <c r="G869" s="72"/>
      <c r="H869" s="72"/>
      <c r="I869" s="603">
        <v>0.49399999999999999</v>
      </c>
      <c r="J869" s="53"/>
      <c r="L869" s="359">
        <v>0.49399999999999999</v>
      </c>
      <c r="O869" s="51">
        <f>IF(P869="Yes",'MD Rates'!$B$1,R869)</f>
        <v>40269</v>
      </c>
      <c r="P869" s="5" t="str">
        <f t="shared" si="107"/>
        <v>No</v>
      </c>
      <c r="Q869" s="10"/>
      <c r="R869" s="51">
        <v>40269</v>
      </c>
      <c r="S869" s="240"/>
    </row>
    <row r="870" spans="1:19" ht="14.5" hidden="1" x14ac:dyDescent="0.35">
      <c r="A870" s="603" t="s">
        <v>645</v>
      </c>
      <c r="B870" s="113" t="s">
        <v>1120</v>
      </c>
      <c r="C870" s="603" t="s">
        <v>967</v>
      </c>
      <c r="D870" s="603" t="s">
        <v>1089</v>
      </c>
      <c r="E870" s="24"/>
      <c r="F870" s="603" t="s">
        <v>1091</v>
      </c>
      <c r="G870" s="72"/>
      <c r="H870" s="72"/>
      <c r="I870" s="603">
        <v>0.49399999999999999</v>
      </c>
      <c r="J870" s="53"/>
      <c r="L870" s="359">
        <v>0.49399999999999999</v>
      </c>
      <c r="O870" s="51">
        <f>IF(P870="Yes",'MD Rates'!$B$1,R870)</f>
        <v>40269</v>
      </c>
      <c r="P870" s="5" t="str">
        <f t="shared" si="107"/>
        <v>No</v>
      </c>
      <c r="Q870" s="10"/>
      <c r="R870" s="51">
        <v>40269</v>
      </c>
      <c r="S870" s="240"/>
    </row>
    <row r="871" spans="1:19" ht="14.5" hidden="1" x14ac:dyDescent="0.35">
      <c r="A871" s="603" t="s">
        <v>645</v>
      </c>
      <c r="B871" s="113" t="s">
        <v>1120</v>
      </c>
      <c r="C871" s="603" t="s">
        <v>967</v>
      </c>
      <c r="D871" s="603" t="s">
        <v>367</v>
      </c>
      <c r="E871" s="24"/>
      <c r="F871" s="603" t="s">
        <v>1091</v>
      </c>
      <c r="G871" s="72"/>
      <c r="H871" s="72"/>
      <c r="I871" s="603">
        <v>0.496</v>
      </c>
      <c r="J871" s="53"/>
      <c r="L871" s="359">
        <v>0.496</v>
      </c>
      <c r="O871" s="51">
        <f>IF(P871="Yes",'MD Rates'!$B$1,R871)</f>
        <v>40269</v>
      </c>
      <c r="P871" s="5" t="str">
        <f t="shared" si="107"/>
        <v>No</v>
      </c>
      <c r="Q871" s="10"/>
      <c r="R871" s="51">
        <v>40269</v>
      </c>
      <c r="S871" s="240"/>
    </row>
    <row r="872" spans="1:19" ht="14.5" hidden="1" x14ac:dyDescent="0.35">
      <c r="A872" s="603" t="s">
        <v>645</v>
      </c>
      <c r="B872" s="113" t="s">
        <v>1120</v>
      </c>
      <c r="C872" s="603" t="s">
        <v>967</v>
      </c>
      <c r="D872" s="603" t="s">
        <v>1090</v>
      </c>
      <c r="E872" s="24"/>
      <c r="F872" s="603" t="s">
        <v>1091</v>
      </c>
      <c r="G872" s="72"/>
      <c r="H872" s="72"/>
      <c r="I872" s="603">
        <v>0.49399999999999999</v>
      </c>
      <c r="J872" s="53"/>
      <c r="L872" s="359">
        <v>0.49399999999999999</v>
      </c>
      <c r="O872" s="51">
        <f>IF(P872="Yes",'MD Rates'!$B$1,R872)</f>
        <v>40269</v>
      </c>
      <c r="P872" s="5" t="str">
        <f t="shared" si="107"/>
        <v>No</v>
      </c>
      <c r="Q872" s="10"/>
      <c r="R872" s="51">
        <v>40269</v>
      </c>
      <c r="S872" s="240"/>
    </row>
    <row r="873" spans="1:19" ht="14.5" hidden="1" x14ac:dyDescent="0.35">
      <c r="A873" s="603" t="s">
        <v>645</v>
      </c>
      <c r="B873" s="113" t="s">
        <v>1120</v>
      </c>
      <c r="C873" s="603" t="s">
        <v>967</v>
      </c>
      <c r="D873" s="603" t="s">
        <v>365</v>
      </c>
      <c r="E873" s="24"/>
      <c r="F873" s="603" t="s">
        <v>1091</v>
      </c>
      <c r="G873" s="72"/>
      <c r="H873" s="72"/>
      <c r="I873" s="603">
        <v>0.496</v>
      </c>
      <c r="J873" s="53"/>
      <c r="L873" s="359">
        <v>0.496</v>
      </c>
      <c r="O873" s="51">
        <f>IF(P873="Yes",'MD Rates'!$B$1,R873)</f>
        <v>40269</v>
      </c>
      <c r="P873" s="5" t="str">
        <f t="shared" si="107"/>
        <v>No</v>
      </c>
      <c r="Q873" s="10"/>
      <c r="R873" s="51">
        <v>40269</v>
      </c>
      <c r="S873" s="240"/>
    </row>
    <row r="874" spans="1:19" ht="14.5" hidden="1" x14ac:dyDescent="0.35">
      <c r="A874" s="603" t="s">
        <v>645</v>
      </c>
      <c r="B874" s="113" t="s">
        <v>1120</v>
      </c>
      <c r="C874" s="603" t="s">
        <v>967</v>
      </c>
      <c r="D874" s="603" t="s">
        <v>337</v>
      </c>
      <c r="E874" s="24"/>
      <c r="F874" s="603" t="s">
        <v>1091</v>
      </c>
      <c r="G874" s="72"/>
      <c r="H874" s="72"/>
      <c r="I874" s="603">
        <v>0.49399999999999999</v>
      </c>
      <c r="J874" s="53"/>
      <c r="L874" s="359">
        <v>0.49399999999999999</v>
      </c>
      <c r="O874" s="51">
        <f>IF(P874="Yes",'MD Rates'!$B$1,R874)</f>
        <v>40269</v>
      </c>
      <c r="P874" s="5" t="str">
        <f t="shared" si="107"/>
        <v>No</v>
      </c>
      <c r="Q874" s="10"/>
      <c r="R874" s="51">
        <v>40269</v>
      </c>
      <c r="S874" s="240"/>
    </row>
    <row r="875" spans="1:19" ht="14.5" hidden="1" x14ac:dyDescent="0.35">
      <c r="A875" s="603" t="s">
        <v>645</v>
      </c>
      <c r="B875" s="113" t="s">
        <v>1120</v>
      </c>
      <c r="C875" s="603" t="s">
        <v>967</v>
      </c>
      <c r="D875" s="603" t="s">
        <v>649</v>
      </c>
      <c r="E875" s="24"/>
      <c r="F875" s="603" t="s">
        <v>1091</v>
      </c>
      <c r="G875" s="72"/>
      <c r="H875" s="72"/>
      <c r="I875" s="603">
        <v>0.49399999999999999</v>
      </c>
      <c r="J875" s="53"/>
      <c r="L875" s="359">
        <v>0.49399999999999999</v>
      </c>
      <c r="O875" s="51">
        <f>IF(P875="Yes",'MD Rates'!$B$1,R875)</f>
        <v>40269</v>
      </c>
      <c r="P875" s="5" t="str">
        <f t="shared" si="107"/>
        <v>No</v>
      </c>
      <c r="Q875" s="10"/>
      <c r="R875" s="51">
        <v>40269</v>
      </c>
      <c r="S875" s="240"/>
    </row>
    <row r="876" spans="1:19" ht="14.5" hidden="1" x14ac:dyDescent="0.35">
      <c r="A876" s="603" t="s">
        <v>645</v>
      </c>
      <c r="B876" s="113" t="s">
        <v>1120</v>
      </c>
      <c r="C876" s="603" t="s">
        <v>967</v>
      </c>
      <c r="D876" s="603" t="s">
        <v>338</v>
      </c>
      <c r="E876" s="24"/>
      <c r="F876" s="603" t="s">
        <v>1091</v>
      </c>
      <c r="G876" s="72"/>
      <c r="H876" s="72"/>
      <c r="I876" s="603">
        <v>0.49399999999999999</v>
      </c>
      <c r="J876" s="53"/>
      <c r="L876" s="359">
        <v>0.49399999999999999</v>
      </c>
      <c r="O876" s="51">
        <f>IF(P876="Yes",'MD Rates'!$B$1,R876)</f>
        <v>40269</v>
      </c>
      <c r="P876" s="5" t="str">
        <f t="shared" si="107"/>
        <v>No</v>
      </c>
      <c r="Q876" s="10"/>
      <c r="R876" s="51">
        <v>40269</v>
      </c>
      <c r="S876" s="240"/>
    </row>
    <row r="877" spans="1:19" ht="14.5" hidden="1" x14ac:dyDescent="0.35">
      <c r="A877" s="603" t="s">
        <v>645</v>
      </c>
      <c r="B877" s="113" t="s">
        <v>1120</v>
      </c>
      <c r="C877" s="603" t="s">
        <v>967</v>
      </c>
      <c r="D877" s="603" t="s">
        <v>18</v>
      </c>
      <c r="E877" s="24"/>
      <c r="F877" s="603" t="s">
        <v>1091</v>
      </c>
      <c r="G877" s="72"/>
      <c r="H877" s="72"/>
      <c r="I877" s="603">
        <v>0.49399999999999999</v>
      </c>
      <c r="J877" s="53"/>
      <c r="L877" s="359">
        <v>0.49399999999999999</v>
      </c>
      <c r="O877" s="51">
        <f>IF(P877="Yes",'MD Rates'!$B$1,R877)</f>
        <v>40269</v>
      </c>
      <c r="P877" s="5" t="str">
        <f t="shared" si="107"/>
        <v>No</v>
      </c>
      <c r="Q877" s="10"/>
      <c r="R877" s="51">
        <v>40269</v>
      </c>
      <c r="S877" s="240"/>
    </row>
    <row r="878" spans="1:19" ht="14.5" hidden="1" x14ac:dyDescent="0.35">
      <c r="A878" s="603" t="s">
        <v>645</v>
      </c>
      <c r="B878" s="113" t="s">
        <v>1120</v>
      </c>
      <c r="C878" s="603" t="s">
        <v>967</v>
      </c>
      <c r="D878" s="603" t="s">
        <v>19</v>
      </c>
      <c r="E878" s="24"/>
      <c r="F878" s="603" t="s">
        <v>1091</v>
      </c>
      <c r="G878" s="72"/>
      <c r="H878" s="72"/>
      <c r="I878" s="603">
        <v>0.49399999999999999</v>
      </c>
      <c r="J878" s="53"/>
      <c r="L878" s="359">
        <v>0.49399999999999999</v>
      </c>
      <c r="O878" s="51">
        <f>IF(P878="Yes",'MD Rates'!$B$1,R878)</f>
        <v>40269</v>
      </c>
      <c r="P878" s="5" t="str">
        <f t="shared" si="107"/>
        <v>No</v>
      </c>
      <c r="Q878" s="10"/>
      <c r="R878" s="51">
        <v>40269</v>
      </c>
      <c r="S878" s="240"/>
    </row>
    <row r="879" spans="1:19" ht="14.5" hidden="1" x14ac:dyDescent="0.35">
      <c r="A879" s="603" t="s">
        <v>645</v>
      </c>
      <c r="B879" s="113" t="s">
        <v>1120</v>
      </c>
      <c r="C879" s="603" t="s">
        <v>967</v>
      </c>
      <c r="D879" s="603" t="s">
        <v>20</v>
      </c>
      <c r="E879" s="24"/>
      <c r="F879" s="603" t="s">
        <v>1091</v>
      </c>
      <c r="G879" s="72"/>
      <c r="H879" s="72"/>
      <c r="I879" s="603">
        <v>0.49399999999999999</v>
      </c>
      <c r="J879" s="53"/>
      <c r="L879" s="359">
        <v>0.49399999999999999</v>
      </c>
      <c r="O879" s="51">
        <f>IF(P879="Yes",'MD Rates'!$B$1,R879)</f>
        <v>40269</v>
      </c>
      <c r="P879" s="5" t="str">
        <f t="shared" si="107"/>
        <v>No</v>
      </c>
      <c r="Q879" s="10"/>
      <c r="R879" s="51">
        <v>40269</v>
      </c>
      <c r="S879" s="240"/>
    </row>
    <row r="880" spans="1:19" ht="14.5" hidden="1" x14ac:dyDescent="0.35">
      <c r="A880" s="603" t="s">
        <v>645</v>
      </c>
      <c r="B880" s="113" t="s">
        <v>1120</v>
      </c>
      <c r="C880" s="603" t="s">
        <v>967</v>
      </c>
      <c r="D880" s="603" t="s">
        <v>38</v>
      </c>
      <c r="E880" s="24"/>
      <c r="F880" s="603" t="s">
        <v>1091</v>
      </c>
      <c r="G880" s="72"/>
      <c r="H880" s="72"/>
      <c r="I880" s="603">
        <v>0.49399999999999999</v>
      </c>
      <c r="J880" s="53"/>
      <c r="L880" s="359">
        <v>0.49399999999999999</v>
      </c>
      <c r="O880" s="51">
        <f>IF(P880="Yes",'MD Rates'!$B$1,R880)</f>
        <v>40269</v>
      </c>
      <c r="P880" s="5" t="str">
        <f t="shared" si="107"/>
        <v>No</v>
      </c>
      <c r="Q880" s="10"/>
      <c r="R880" s="51">
        <v>40269</v>
      </c>
      <c r="S880" s="240"/>
    </row>
    <row r="881" spans="1:19" ht="14.5" hidden="1" x14ac:dyDescent="0.35">
      <c r="A881" s="603" t="s">
        <v>645</v>
      </c>
      <c r="B881" s="113" t="s">
        <v>1120</v>
      </c>
      <c r="C881" s="603" t="s">
        <v>967</v>
      </c>
      <c r="D881" s="603" t="s">
        <v>39</v>
      </c>
      <c r="E881" s="24"/>
      <c r="F881" s="603" t="s">
        <v>1091</v>
      </c>
      <c r="G881" s="72"/>
      <c r="H881" s="72"/>
      <c r="I881" s="603">
        <v>0.49399999999999999</v>
      </c>
      <c r="J881" s="53"/>
      <c r="L881" s="359">
        <v>0.49399999999999999</v>
      </c>
      <c r="O881" s="51">
        <f>IF(P881="Yes",'MD Rates'!$B$1,R881)</f>
        <v>40269</v>
      </c>
      <c r="P881" s="5" t="str">
        <f t="shared" si="107"/>
        <v>No</v>
      </c>
      <c r="Q881" s="10"/>
      <c r="R881" s="51">
        <v>40269</v>
      </c>
      <c r="S881" s="240"/>
    </row>
    <row r="882" spans="1:19" ht="14.5" hidden="1" x14ac:dyDescent="0.35">
      <c r="A882" s="603" t="s">
        <v>645</v>
      </c>
      <c r="B882" s="113" t="s">
        <v>1120</v>
      </c>
      <c r="C882" s="603" t="s">
        <v>967</v>
      </c>
      <c r="D882" s="603" t="s">
        <v>42</v>
      </c>
      <c r="E882" s="24"/>
      <c r="F882" s="603" t="s">
        <v>1091</v>
      </c>
      <c r="G882" s="72"/>
      <c r="H882" s="72"/>
      <c r="I882" s="603">
        <v>0.49399999999999999</v>
      </c>
      <c r="J882" s="53"/>
      <c r="L882" s="359">
        <v>0.49399999999999999</v>
      </c>
      <c r="O882" s="51">
        <f>IF(P882="Yes",'MD Rates'!$B$1,R882)</f>
        <v>40269</v>
      </c>
      <c r="P882" s="5" t="str">
        <f t="shared" si="107"/>
        <v>No</v>
      </c>
      <c r="Q882" s="10"/>
      <c r="R882" s="51">
        <v>40269</v>
      </c>
      <c r="S882" s="240"/>
    </row>
    <row r="883" spans="1:19" ht="14.5" hidden="1" x14ac:dyDescent="0.35">
      <c r="A883" s="603" t="s">
        <v>645</v>
      </c>
      <c r="B883" s="113" t="s">
        <v>1120</v>
      </c>
      <c r="C883" s="603" t="s">
        <v>967</v>
      </c>
      <c r="D883" s="603" t="s">
        <v>43</v>
      </c>
      <c r="E883" s="24"/>
      <c r="F883" s="603" t="s">
        <v>1091</v>
      </c>
      <c r="G883" s="72"/>
      <c r="H883" s="72"/>
      <c r="I883" s="603">
        <v>0.49399999999999999</v>
      </c>
      <c r="J883" s="53"/>
      <c r="L883" s="359">
        <v>0.49399999999999999</v>
      </c>
      <c r="O883" s="51">
        <f>IF(P883="Yes",'MD Rates'!$B$1,R883)</f>
        <v>40269</v>
      </c>
      <c r="P883" s="5" t="str">
        <f t="shared" si="107"/>
        <v>No</v>
      </c>
      <c r="Q883" s="10"/>
      <c r="R883" s="51">
        <v>40269</v>
      </c>
      <c r="S883" s="240"/>
    </row>
    <row r="884" spans="1:19" ht="14.5" hidden="1" x14ac:dyDescent="0.35">
      <c r="A884" s="603" t="s">
        <v>1390</v>
      </c>
      <c r="B884" s="113" t="s">
        <v>1120</v>
      </c>
      <c r="C884" s="603" t="s">
        <v>967</v>
      </c>
      <c r="D884" s="603" t="s">
        <v>1388</v>
      </c>
      <c r="E884" s="24"/>
      <c r="F884" s="603" t="s">
        <v>1392</v>
      </c>
      <c r="G884" s="72"/>
      <c r="H884" s="72"/>
      <c r="I884" s="603">
        <v>3</v>
      </c>
      <c r="J884" s="53"/>
      <c r="L884" s="359">
        <v>3</v>
      </c>
      <c r="O884" s="51">
        <f>IF(P884="Yes",'MD Rates'!$B$1,R884)</f>
        <v>44287</v>
      </c>
      <c r="P884" s="1027" t="str">
        <f t="shared" si="107"/>
        <v>No</v>
      </c>
      <c r="Q884" s="10"/>
      <c r="R884" s="51">
        <v>44287</v>
      </c>
      <c r="S884" s="240"/>
    </row>
    <row r="885" spans="1:19" ht="14.5" hidden="1" x14ac:dyDescent="0.35">
      <c r="A885" s="603" t="s">
        <v>1390</v>
      </c>
      <c r="B885" s="113" t="s">
        <v>1120</v>
      </c>
      <c r="C885" s="603" t="s">
        <v>967</v>
      </c>
      <c r="D885" s="603" t="s">
        <v>1388</v>
      </c>
      <c r="E885" s="24"/>
      <c r="F885" s="603" t="s">
        <v>1393</v>
      </c>
      <c r="G885" s="72"/>
      <c r="H885" s="72"/>
      <c r="I885" s="603">
        <v>5</v>
      </c>
      <c r="J885" s="53"/>
      <c r="L885" s="359">
        <v>5</v>
      </c>
      <c r="O885" s="51">
        <f>IF(P885="Yes",'MD Rates'!$B$1,R885)</f>
        <v>44287</v>
      </c>
      <c r="P885" s="1027" t="str">
        <f t="shared" si="107"/>
        <v>No</v>
      </c>
      <c r="Q885" s="10"/>
      <c r="R885" s="51">
        <v>44287</v>
      </c>
      <c r="S885" s="240"/>
    </row>
    <row r="886" spans="1:19" ht="14.5" hidden="1" x14ac:dyDescent="0.35">
      <c r="A886" s="603" t="s">
        <v>1390</v>
      </c>
      <c r="B886" s="113" t="s">
        <v>1120</v>
      </c>
      <c r="C886" s="603" t="s">
        <v>967</v>
      </c>
      <c r="D886" s="603" t="s">
        <v>1388</v>
      </c>
      <c r="E886" s="24"/>
      <c r="F886" s="603" t="s">
        <v>1394</v>
      </c>
      <c r="G886" s="72"/>
      <c r="H886" s="72"/>
      <c r="I886" s="603">
        <v>8</v>
      </c>
      <c r="J886" s="53"/>
      <c r="L886" s="359">
        <v>8</v>
      </c>
      <c r="O886" s="51">
        <f>IF(P886="Yes",'MD Rates'!$B$1,R886)</f>
        <v>44287</v>
      </c>
      <c r="P886" s="1027" t="str">
        <f t="shared" si="107"/>
        <v>No</v>
      </c>
      <c r="Q886" s="10"/>
      <c r="R886" s="51">
        <v>44287</v>
      </c>
      <c r="S886" s="240"/>
    </row>
    <row r="887" spans="1:19" ht="14.5" hidden="1" x14ac:dyDescent="0.35">
      <c r="A887" s="603" t="s">
        <v>1390</v>
      </c>
      <c r="B887" s="113" t="s">
        <v>1120</v>
      </c>
      <c r="C887" s="603" t="s">
        <v>967</v>
      </c>
      <c r="D887" s="603" t="s">
        <v>1389</v>
      </c>
      <c r="E887" s="24"/>
      <c r="F887" s="603" t="s">
        <v>1392</v>
      </c>
      <c r="G887" s="72"/>
      <c r="H887" s="72"/>
      <c r="I887" s="603">
        <v>3</v>
      </c>
      <c r="J887" s="53"/>
      <c r="L887" s="359">
        <v>3</v>
      </c>
      <c r="O887" s="51">
        <f>IF(P887="Yes",'MD Rates'!$B$1,R887)</f>
        <v>44287</v>
      </c>
      <c r="P887" s="1027" t="str">
        <f t="shared" si="107"/>
        <v>No</v>
      </c>
      <c r="Q887" s="10"/>
      <c r="R887" s="51">
        <v>44287</v>
      </c>
      <c r="S887" s="240"/>
    </row>
    <row r="888" spans="1:19" ht="14.5" hidden="1" x14ac:dyDescent="0.35">
      <c r="A888" s="603" t="s">
        <v>1390</v>
      </c>
      <c r="B888" s="113" t="s">
        <v>1120</v>
      </c>
      <c r="C888" s="603" t="s">
        <v>967</v>
      </c>
      <c r="D888" s="603" t="s">
        <v>1389</v>
      </c>
      <c r="E888" s="24"/>
      <c r="F888" s="603" t="s">
        <v>1393</v>
      </c>
      <c r="G888" s="72"/>
      <c r="H888" s="72"/>
      <c r="I888" s="603">
        <v>5</v>
      </c>
      <c r="J888" s="53"/>
      <c r="L888" s="359">
        <v>5</v>
      </c>
      <c r="O888" s="51">
        <f>IF(P888="Yes",'MD Rates'!$B$1,R888)</f>
        <v>44287</v>
      </c>
      <c r="P888" s="1027" t="str">
        <f t="shared" si="107"/>
        <v>No</v>
      </c>
      <c r="Q888" s="10"/>
      <c r="R888" s="51">
        <v>44287</v>
      </c>
      <c r="S888" s="240"/>
    </row>
    <row r="889" spans="1:19" ht="14.5" hidden="1" x14ac:dyDescent="0.35">
      <c r="A889" s="603" t="s">
        <v>1390</v>
      </c>
      <c r="B889" s="113" t="s">
        <v>1120</v>
      </c>
      <c r="C889" s="603" t="s">
        <v>967</v>
      </c>
      <c r="D889" s="603" t="s">
        <v>1389</v>
      </c>
      <c r="E889" s="24"/>
      <c r="F889" s="603" t="s">
        <v>1394</v>
      </c>
      <c r="G889" s="72"/>
      <c r="H889" s="72"/>
      <c r="I889" s="603">
        <v>8</v>
      </c>
      <c r="J889" s="53"/>
      <c r="L889" s="359">
        <v>8</v>
      </c>
      <c r="O889" s="51">
        <f>IF(P889="Yes",'MD Rates'!$B$1,R889)</f>
        <v>44287</v>
      </c>
      <c r="P889" s="1027" t="str">
        <f t="shared" si="107"/>
        <v>No</v>
      </c>
      <c r="Q889" s="10"/>
      <c r="R889" s="51">
        <v>44287</v>
      </c>
      <c r="S889" s="240"/>
    </row>
    <row r="890" spans="1:19" ht="14.5" hidden="1" x14ac:dyDescent="0.35">
      <c r="A890" s="603" t="s">
        <v>1391</v>
      </c>
      <c r="B890" s="113" t="s">
        <v>1120</v>
      </c>
      <c r="C890" s="603" t="s">
        <v>967</v>
      </c>
      <c r="D890" s="603" t="s">
        <v>1388</v>
      </c>
      <c r="E890" s="24"/>
      <c r="F890" s="603" t="s">
        <v>1392</v>
      </c>
      <c r="G890" s="72"/>
      <c r="H890" s="72"/>
      <c r="I890" s="603">
        <v>1</v>
      </c>
      <c r="J890" s="53"/>
      <c r="L890" s="359">
        <v>1</v>
      </c>
      <c r="O890" s="51">
        <f>IF(P890="Yes",'MD Rates'!$B$1,R890)</f>
        <v>44287</v>
      </c>
      <c r="P890" s="1027" t="str">
        <f t="shared" si="107"/>
        <v>No</v>
      </c>
      <c r="Q890" s="10"/>
      <c r="R890" s="51">
        <v>44287</v>
      </c>
      <c r="S890" s="240"/>
    </row>
    <row r="891" spans="1:19" ht="14.5" hidden="1" x14ac:dyDescent="0.35">
      <c r="A891" s="603" t="s">
        <v>1391</v>
      </c>
      <c r="B891" s="113" t="s">
        <v>1120</v>
      </c>
      <c r="C891" s="603" t="s">
        <v>967</v>
      </c>
      <c r="D891" s="603" t="s">
        <v>1388</v>
      </c>
      <c r="E891" s="24"/>
      <c r="F891" s="603" t="s">
        <v>1393</v>
      </c>
      <c r="G891" s="72"/>
      <c r="H891" s="72"/>
      <c r="I891" s="603">
        <v>2</v>
      </c>
      <c r="J891" s="53"/>
      <c r="L891" s="359">
        <v>2</v>
      </c>
      <c r="O891" s="51">
        <f>IF(P891="Yes",'MD Rates'!$B$1,R891)</f>
        <v>44287</v>
      </c>
      <c r="P891" s="1027" t="str">
        <f t="shared" si="107"/>
        <v>No</v>
      </c>
      <c r="Q891" s="10"/>
      <c r="R891" s="51">
        <v>44287</v>
      </c>
      <c r="S891" s="240"/>
    </row>
    <row r="892" spans="1:19" ht="14.5" hidden="1" x14ac:dyDescent="0.35">
      <c r="A892" s="603" t="s">
        <v>1391</v>
      </c>
      <c r="B892" s="113" t="s">
        <v>1120</v>
      </c>
      <c r="C892" s="603" t="s">
        <v>967</v>
      </c>
      <c r="D892" s="603" t="s">
        <v>1388</v>
      </c>
      <c r="E892" s="24"/>
      <c r="F892" s="603" t="s">
        <v>1394</v>
      </c>
      <c r="G892" s="72"/>
      <c r="H892" s="72"/>
      <c r="I892" s="603">
        <v>3</v>
      </c>
      <c r="J892" s="53"/>
      <c r="L892" s="359">
        <v>3</v>
      </c>
      <c r="O892" s="51">
        <f>IF(P892="Yes",'MD Rates'!$B$1,R892)</f>
        <v>44287</v>
      </c>
      <c r="P892" s="1027" t="str">
        <f t="shared" si="107"/>
        <v>No</v>
      </c>
      <c r="Q892" s="10"/>
      <c r="R892" s="51">
        <v>44287</v>
      </c>
      <c r="S892" s="240"/>
    </row>
    <row r="893" spans="1:19" ht="14.5" hidden="1" x14ac:dyDescent="0.35">
      <c r="A893" s="603" t="s">
        <v>1391</v>
      </c>
      <c r="B893" s="113" t="s">
        <v>1120</v>
      </c>
      <c r="C893" s="603" t="s">
        <v>967</v>
      </c>
      <c r="D893" s="603" t="s">
        <v>1389</v>
      </c>
      <c r="E893" s="24"/>
      <c r="F893" s="603" t="s">
        <v>1392</v>
      </c>
      <c r="G893" s="72"/>
      <c r="H893" s="72"/>
      <c r="I893" s="603">
        <v>1</v>
      </c>
      <c r="J893" s="53"/>
      <c r="L893" s="359">
        <v>1</v>
      </c>
      <c r="O893" s="51">
        <f>IF(P893="Yes",'MD Rates'!$B$1,R893)</f>
        <v>44287</v>
      </c>
      <c r="P893" s="1027" t="str">
        <f t="shared" si="107"/>
        <v>No</v>
      </c>
      <c r="Q893" s="10"/>
      <c r="R893" s="51">
        <v>44287</v>
      </c>
      <c r="S893" s="240"/>
    </row>
    <row r="894" spans="1:19" ht="14.5" hidden="1" x14ac:dyDescent="0.35">
      <c r="A894" s="603" t="s">
        <v>1391</v>
      </c>
      <c r="B894" s="113" t="s">
        <v>1120</v>
      </c>
      <c r="C894" s="603" t="s">
        <v>967</v>
      </c>
      <c r="D894" s="603" t="s">
        <v>1389</v>
      </c>
      <c r="E894" s="24"/>
      <c r="F894" s="603" t="s">
        <v>1393</v>
      </c>
      <c r="G894" s="72"/>
      <c r="H894" s="72"/>
      <c r="I894" s="603">
        <v>2</v>
      </c>
      <c r="J894" s="53"/>
      <c r="L894" s="359">
        <v>2</v>
      </c>
      <c r="O894" s="51">
        <f>IF(P894="Yes",'MD Rates'!$B$1,R894)</f>
        <v>44287</v>
      </c>
      <c r="P894" s="1027" t="str">
        <f t="shared" si="107"/>
        <v>No</v>
      </c>
      <c r="Q894" s="10"/>
      <c r="R894" s="51">
        <v>44287</v>
      </c>
      <c r="S894" s="240"/>
    </row>
    <row r="895" spans="1:19" ht="14.5" hidden="1" x14ac:dyDescent="0.35">
      <c r="A895" s="603" t="s">
        <v>1391</v>
      </c>
      <c r="B895" s="113" t="s">
        <v>1120</v>
      </c>
      <c r="C895" s="603" t="s">
        <v>967</v>
      </c>
      <c r="D895" s="603" t="s">
        <v>1389</v>
      </c>
      <c r="E895" s="24"/>
      <c r="F895" s="603" t="s">
        <v>1394</v>
      </c>
      <c r="G895" s="72"/>
      <c r="H895" s="72"/>
      <c r="I895" s="603">
        <v>3</v>
      </c>
      <c r="J895" s="53"/>
      <c r="L895" s="359">
        <v>3</v>
      </c>
      <c r="O895" s="51">
        <f>IF(P895="Yes",'MD Rates'!$B$1,R895)</f>
        <v>44287</v>
      </c>
      <c r="P895" s="1027" t="str">
        <f t="shared" si="107"/>
        <v>No</v>
      </c>
      <c r="Q895" s="10"/>
      <c r="R895" s="51">
        <v>44287</v>
      </c>
      <c r="S895" s="240"/>
    </row>
    <row r="896" spans="1:19" hidden="1" x14ac:dyDescent="0.25">
      <c r="A896" s="107" t="s">
        <v>1038</v>
      </c>
      <c r="B896" s="113" t="s">
        <v>1120</v>
      </c>
      <c r="C896" s="244" t="s">
        <v>963</v>
      </c>
      <c r="D896" s="10"/>
      <c r="E896" s="10"/>
      <c r="F896" s="107" t="s">
        <v>52</v>
      </c>
      <c r="G896" s="10"/>
      <c r="H896" s="10"/>
      <c r="I896" s="10">
        <v>970</v>
      </c>
      <c r="J896" s="10"/>
      <c r="K896" s="10"/>
      <c r="L896" s="271">
        <v>970</v>
      </c>
      <c r="M896" s="10"/>
      <c r="N896" s="10"/>
      <c r="O896" s="51">
        <f>IF(P896="Yes",'MD Rates'!$B$1,R896)</f>
        <v>42461</v>
      </c>
      <c r="P896" s="5" t="str">
        <f t="shared" ref="P896:P901" si="108">IF(I896&lt;&gt;L896,"Yes","No")</f>
        <v>No</v>
      </c>
      <c r="R896" s="6">
        <v>42461</v>
      </c>
      <c r="S896"/>
    </row>
    <row r="897" spans="1:20" hidden="1" x14ac:dyDescent="0.25">
      <c r="A897" s="107" t="s">
        <v>1038</v>
      </c>
      <c r="B897" s="113" t="s">
        <v>1120</v>
      </c>
      <c r="C897" s="244" t="s">
        <v>963</v>
      </c>
      <c r="D897" s="10"/>
      <c r="E897" s="10"/>
      <c r="F897" s="107" t="s">
        <v>53</v>
      </c>
      <c r="G897" s="10"/>
      <c r="H897" s="10"/>
      <c r="I897" s="10">
        <v>1932</v>
      </c>
      <c r="J897" s="10"/>
      <c r="K897" s="10"/>
      <c r="L897" s="627">
        <v>1932</v>
      </c>
      <c r="M897" s="10"/>
      <c r="N897" s="10"/>
      <c r="O897" s="51">
        <f>IF(P897="Yes",'MD Rates'!$B$1,R897)</f>
        <v>42461</v>
      </c>
      <c r="P897" s="5" t="str">
        <f t="shared" si="108"/>
        <v>No</v>
      </c>
      <c r="R897" s="6">
        <v>42461</v>
      </c>
      <c r="S897"/>
    </row>
    <row r="898" spans="1:20" hidden="1" x14ac:dyDescent="0.25">
      <c r="A898" s="107" t="s">
        <v>1038</v>
      </c>
      <c r="B898" s="113" t="s">
        <v>1120</v>
      </c>
      <c r="C898" s="244" t="s">
        <v>963</v>
      </c>
      <c r="D898" s="10"/>
      <c r="E898" s="10"/>
      <c r="F898" s="107" t="s">
        <v>54</v>
      </c>
      <c r="G898" s="10"/>
      <c r="H898" s="10"/>
      <c r="I898" s="10">
        <v>2889</v>
      </c>
      <c r="J898" s="10"/>
      <c r="K898" s="10"/>
      <c r="L898" s="627">
        <v>2889</v>
      </c>
      <c r="M898" s="10"/>
      <c r="N898" s="10"/>
      <c r="O898" s="51">
        <f>IF(P898="Yes",'MD Rates'!$B$1,R898)</f>
        <v>42461</v>
      </c>
      <c r="P898" s="5" t="str">
        <f t="shared" si="108"/>
        <v>No</v>
      </c>
      <c r="R898" s="6">
        <v>42461</v>
      </c>
      <c r="S898"/>
    </row>
    <row r="899" spans="1:20" hidden="1" x14ac:dyDescent="0.25">
      <c r="A899" s="112" t="s">
        <v>1038</v>
      </c>
      <c r="B899" s="113" t="s">
        <v>1120</v>
      </c>
      <c r="C899" s="31" t="s">
        <v>966</v>
      </c>
      <c r="F899" t="s">
        <v>52</v>
      </c>
      <c r="G899" s="10"/>
      <c r="H899" s="10"/>
      <c r="I899" s="10">
        <v>970</v>
      </c>
      <c r="J899" s="10"/>
      <c r="K899" s="10"/>
      <c r="L899" s="271">
        <f>L896</f>
        <v>970</v>
      </c>
      <c r="M899" s="10"/>
      <c r="N899" s="10"/>
      <c r="O899" s="51">
        <f>IF(P899="Yes",'MD Rates'!#REF!,R899)</f>
        <v>42461</v>
      </c>
      <c r="P899" s="5" t="str">
        <f t="shared" si="108"/>
        <v>No</v>
      </c>
      <c r="R899" s="6">
        <v>42461</v>
      </c>
      <c r="S899"/>
    </row>
    <row r="900" spans="1:20" hidden="1" x14ac:dyDescent="0.25">
      <c r="A900" s="112" t="s">
        <v>1038</v>
      </c>
      <c r="B900" s="113" t="s">
        <v>1120</v>
      </c>
      <c r="C900" s="31" t="s">
        <v>966</v>
      </c>
      <c r="F900" t="s">
        <v>53</v>
      </c>
      <c r="G900" s="10"/>
      <c r="H900" s="10"/>
      <c r="I900" s="10">
        <v>1932</v>
      </c>
      <c r="J900" s="10"/>
      <c r="K900" s="10"/>
      <c r="L900" s="271">
        <f>L897</f>
        <v>1932</v>
      </c>
      <c r="M900" s="10"/>
      <c r="N900" s="10"/>
      <c r="O900" s="51">
        <f>IF(P900="Yes",'MD Rates'!#REF!,R900)</f>
        <v>42461</v>
      </c>
      <c r="P900" s="5" t="str">
        <f t="shared" si="108"/>
        <v>No</v>
      </c>
      <c r="R900" s="6">
        <v>42461</v>
      </c>
      <c r="S900"/>
    </row>
    <row r="901" spans="1:20" hidden="1" x14ac:dyDescent="0.25">
      <c r="A901" s="112" t="s">
        <v>1038</v>
      </c>
      <c r="B901" s="113" t="s">
        <v>1120</v>
      </c>
      <c r="C901" s="31" t="s">
        <v>966</v>
      </c>
      <c r="F901" t="s">
        <v>54</v>
      </c>
      <c r="G901" s="10"/>
      <c r="H901" s="10"/>
      <c r="I901" s="10">
        <v>2889</v>
      </c>
      <c r="J901" s="10"/>
      <c r="K901" s="10"/>
      <c r="L901" s="271">
        <f>L898</f>
        <v>2889</v>
      </c>
      <c r="M901" s="10"/>
      <c r="N901" s="10"/>
      <c r="O901" s="51">
        <f>IF(P901="Yes",'MD Rates'!#REF!,R901)</f>
        <v>42461</v>
      </c>
      <c r="P901" s="5" t="str">
        <f t="shared" si="108"/>
        <v>No</v>
      </c>
      <c r="R901" s="6">
        <v>42461</v>
      </c>
      <c r="S901"/>
    </row>
    <row r="902" spans="1:20" hidden="1" x14ac:dyDescent="0.25">
      <c r="A902" s="107" t="s">
        <v>1038</v>
      </c>
      <c r="B902" s="113" t="s">
        <v>1120</v>
      </c>
      <c r="C902" s="244" t="s">
        <v>967</v>
      </c>
      <c r="D902" s="10"/>
      <c r="E902" s="10"/>
      <c r="F902" s="107" t="s">
        <v>52</v>
      </c>
      <c r="G902" s="10"/>
      <c r="H902" s="10"/>
      <c r="I902" s="10">
        <v>970</v>
      </c>
      <c r="J902" s="10"/>
      <c r="K902" s="10"/>
      <c r="L902" s="271">
        <f>L896</f>
        <v>970</v>
      </c>
      <c r="M902" s="10"/>
      <c r="N902" s="10"/>
      <c r="O902" s="51">
        <f>IF(P902="Yes",'MD Rates'!$B$1,R902)</f>
        <v>42461</v>
      </c>
      <c r="P902" s="5" t="str">
        <f t="shared" ref="P902:P913" si="109">IF(I902&lt;&gt;L902,"Yes","No")</f>
        <v>No</v>
      </c>
      <c r="R902" s="6">
        <v>42461</v>
      </c>
      <c r="S902"/>
    </row>
    <row r="903" spans="1:20" hidden="1" x14ac:dyDescent="0.25">
      <c r="A903" s="107" t="s">
        <v>1038</v>
      </c>
      <c r="B903" s="113" t="s">
        <v>1120</v>
      </c>
      <c r="C903" s="244" t="s">
        <v>967</v>
      </c>
      <c r="D903" s="10"/>
      <c r="E903" s="10"/>
      <c r="F903" s="107" t="s">
        <v>53</v>
      </c>
      <c r="G903" s="10"/>
      <c r="H903" s="10"/>
      <c r="I903" s="10">
        <v>1932</v>
      </c>
      <c r="J903" s="10"/>
      <c r="K903" s="10"/>
      <c r="L903" s="271">
        <f>L897</f>
        <v>1932</v>
      </c>
      <c r="M903" s="10"/>
      <c r="N903" s="10"/>
      <c r="O903" s="51">
        <f>IF(P903="Yes",'MD Rates'!$B$1,R903)</f>
        <v>42461</v>
      </c>
      <c r="P903" s="5" t="str">
        <f t="shared" si="109"/>
        <v>No</v>
      </c>
      <c r="R903" s="6">
        <v>42461</v>
      </c>
      <c r="S903"/>
    </row>
    <row r="904" spans="1:20" hidden="1" x14ac:dyDescent="0.25">
      <c r="A904" s="107" t="s">
        <v>1038</v>
      </c>
      <c r="B904" s="113" t="s">
        <v>1120</v>
      </c>
      <c r="C904" s="244" t="s">
        <v>967</v>
      </c>
      <c r="D904" s="10"/>
      <c r="E904" s="10"/>
      <c r="F904" s="107" t="s">
        <v>54</v>
      </c>
      <c r="G904" s="10"/>
      <c r="H904" s="10"/>
      <c r="I904" s="10">
        <v>2889</v>
      </c>
      <c r="J904" s="10"/>
      <c r="K904" s="10"/>
      <c r="L904" s="271">
        <f>L898</f>
        <v>2889</v>
      </c>
      <c r="M904" s="10"/>
      <c r="N904" s="10"/>
      <c r="O904" s="51">
        <f>IF(P904="Yes",'MD Rates'!$B$1,R904)</f>
        <v>42461</v>
      </c>
      <c r="P904" s="5" t="str">
        <f t="shared" si="109"/>
        <v>No</v>
      </c>
      <c r="R904" s="6">
        <v>42461</v>
      </c>
      <c r="S904"/>
    </row>
    <row r="905" spans="1:20" x14ac:dyDescent="0.25">
      <c r="A905" s="112" t="s">
        <v>1038</v>
      </c>
      <c r="B905" s="113" t="s">
        <v>1120</v>
      </c>
      <c r="C905" s="31" t="s">
        <v>969</v>
      </c>
      <c r="F905" t="s">
        <v>52</v>
      </c>
      <c r="G905" s="10"/>
      <c r="H905" s="10"/>
      <c r="I905" s="10">
        <v>2429</v>
      </c>
      <c r="J905" s="10"/>
      <c r="K905" s="10"/>
      <c r="L905" s="271">
        <f>'MD Rates'!B96</f>
        <v>2502</v>
      </c>
      <c r="M905" s="10"/>
      <c r="N905" s="10"/>
      <c r="O905" s="51">
        <f>IF(P905="Yes",'MD Rates'!$B$1,R905)</f>
        <v>44287</v>
      </c>
      <c r="P905" s="5" t="str">
        <f t="shared" si="109"/>
        <v>Yes</v>
      </c>
      <c r="R905" s="6">
        <v>43922</v>
      </c>
      <c r="T905" s="100" t="s">
        <v>325</v>
      </c>
    </row>
    <row r="906" spans="1:20" x14ac:dyDescent="0.25">
      <c r="A906" s="112" t="s">
        <v>1038</v>
      </c>
      <c r="B906" s="113" t="s">
        <v>1120</v>
      </c>
      <c r="C906" s="31" t="s">
        <v>969</v>
      </c>
      <c r="F906" t="s">
        <v>53</v>
      </c>
      <c r="G906" s="10"/>
      <c r="H906" s="10"/>
      <c r="I906" s="10">
        <v>4855</v>
      </c>
      <c r="J906" s="10"/>
      <c r="K906" s="10"/>
      <c r="L906" s="271">
        <f>'MD Rates'!B97</f>
        <v>5001</v>
      </c>
      <c r="M906" s="10"/>
      <c r="N906" s="10"/>
      <c r="O906" s="51">
        <f>IF(P906="Yes",'MD Rates'!$B$1,R906)</f>
        <v>44287</v>
      </c>
      <c r="P906" s="5" t="str">
        <f t="shared" si="109"/>
        <v>Yes</v>
      </c>
      <c r="R906" s="6">
        <v>43922</v>
      </c>
      <c r="T906" s="100" t="s">
        <v>325</v>
      </c>
    </row>
    <row r="907" spans="1:20" x14ac:dyDescent="0.25">
      <c r="A907" s="112" t="s">
        <v>1038</v>
      </c>
      <c r="B907" s="113" t="s">
        <v>1120</v>
      </c>
      <c r="C907" s="31" t="s">
        <v>969</v>
      </c>
      <c r="F907" t="s">
        <v>54</v>
      </c>
      <c r="G907" s="10"/>
      <c r="H907" s="10"/>
      <c r="I907" s="10">
        <v>7280</v>
      </c>
      <c r="J907" s="10"/>
      <c r="K907" s="10"/>
      <c r="L907" s="271">
        <f>'MD Rates'!B98</f>
        <v>7499</v>
      </c>
      <c r="M907" s="10"/>
      <c r="N907" s="10"/>
      <c r="O907" s="51">
        <f>IF(P907="Yes",'MD Rates'!$B$1,R907)</f>
        <v>44287</v>
      </c>
      <c r="P907" s="5" t="str">
        <f t="shared" si="109"/>
        <v>Yes</v>
      </c>
      <c r="R907" s="6">
        <v>43922</v>
      </c>
      <c r="T907" s="100" t="s">
        <v>325</v>
      </c>
    </row>
    <row r="908" spans="1:20" hidden="1" x14ac:dyDescent="0.25">
      <c r="A908" s="107" t="s">
        <v>55</v>
      </c>
      <c r="B908" s="113" t="s">
        <v>1120</v>
      </c>
      <c r="C908" s="244" t="s">
        <v>963</v>
      </c>
      <c r="D908" s="10"/>
      <c r="E908" s="10"/>
      <c r="F908" s="107" t="s">
        <v>52</v>
      </c>
      <c r="G908" s="10"/>
      <c r="H908" s="10"/>
      <c r="I908" s="10">
        <v>970</v>
      </c>
      <c r="J908" s="10"/>
      <c r="K908" s="10"/>
      <c r="L908" s="271">
        <f>L902</f>
        <v>970</v>
      </c>
      <c r="M908" s="10"/>
      <c r="N908" s="10"/>
      <c r="O908" s="51">
        <f>IF(P908="Yes",'MD Rates'!$B$1,R908)</f>
        <v>42461</v>
      </c>
      <c r="P908" s="5" t="str">
        <f t="shared" si="109"/>
        <v>No</v>
      </c>
      <c r="R908" s="6">
        <v>42461</v>
      </c>
      <c r="S908"/>
    </row>
    <row r="909" spans="1:20" hidden="1" x14ac:dyDescent="0.25">
      <c r="A909" s="107" t="s">
        <v>55</v>
      </c>
      <c r="B909" s="113" t="s">
        <v>1120</v>
      </c>
      <c r="C909" s="244" t="s">
        <v>963</v>
      </c>
      <c r="D909" s="10"/>
      <c r="E909" s="10"/>
      <c r="F909" s="107" t="s">
        <v>53</v>
      </c>
      <c r="G909" s="10"/>
      <c r="H909" s="10"/>
      <c r="I909" s="10">
        <v>1932</v>
      </c>
      <c r="J909" s="10"/>
      <c r="K909" s="10"/>
      <c r="L909" s="271">
        <f>L903</f>
        <v>1932</v>
      </c>
      <c r="M909" s="10"/>
      <c r="N909" s="10"/>
      <c r="O909" s="51">
        <f>IF(P909="Yes",'MD Rates'!$B$1,R909)</f>
        <v>42461</v>
      </c>
      <c r="P909" s="5" t="str">
        <f t="shared" si="109"/>
        <v>No</v>
      </c>
      <c r="R909" s="6">
        <v>42461</v>
      </c>
      <c r="S909"/>
    </row>
    <row r="910" spans="1:20" hidden="1" x14ac:dyDescent="0.25">
      <c r="A910" s="107" t="s">
        <v>55</v>
      </c>
      <c r="B910" s="113" t="s">
        <v>1120</v>
      </c>
      <c r="C910" s="244" t="s">
        <v>963</v>
      </c>
      <c r="D910" s="10"/>
      <c r="E910" s="10"/>
      <c r="F910" s="107" t="s">
        <v>54</v>
      </c>
      <c r="G910" s="10"/>
      <c r="H910" s="10"/>
      <c r="I910" s="10">
        <v>2889</v>
      </c>
      <c r="J910" s="10"/>
      <c r="K910" s="10"/>
      <c r="L910" s="271">
        <f>L904</f>
        <v>2889</v>
      </c>
      <c r="M910" s="10"/>
      <c r="N910" s="10"/>
      <c r="O910" s="51">
        <f>IF(P910="Yes",'MD Rates'!$B$1,R910)</f>
        <v>42461</v>
      </c>
      <c r="P910" s="5" t="str">
        <f t="shared" si="109"/>
        <v>No</v>
      </c>
      <c r="R910" s="6">
        <v>42461</v>
      </c>
      <c r="S910"/>
    </row>
    <row r="911" spans="1:20" hidden="1" x14ac:dyDescent="0.25">
      <c r="A911" s="110" t="s">
        <v>55</v>
      </c>
      <c r="B911" s="113" t="s">
        <v>1120</v>
      </c>
      <c r="C911" s="31" t="s">
        <v>966</v>
      </c>
      <c r="F911" t="s">
        <v>52</v>
      </c>
      <c r="G911" s="10"/>
      <c r="H911" s="10"/>
      <c r="I911" s="10">
        <v>970</v>
      </c>
      <c r="J911" s="10"/>
      <c r="K911" s="10"/>
      <c r="L911" s="271">
        <f>L896</f>
        <v>970</v>
      </c>
      <c r="M911" s="10"/>
      <c r="N911" s="10"/>
      <c r="O911" s="51">
        <f>IF(P911="Yes",'MD Rates'!#REF!,R911)</f>
        <v>42461</v>
      </c>
      <c r="P911" s="5" t="str">
        <f t="shared" si="109"/>
        <v>No</v>
      </c>
      <c r="R911" s="6">
        <v>42461</v>
      </c>
      <c r="S911"/>
    </row>
    <row r="912" spans="1:20" hidden="1" x14ac:dyDescent="0.25">
      <c r="A912" s="110" t="s">
        <v>55</v>
      </c>
      <c r="B912" s="113" t="s">
        <v>1120</v>
      </c>
      <c r="C912" s="31" t="s">
        <v>966</v>
      </c>
      <c r="F912" t="s">
        <v>53</v>
      </c>
      <c r="G912" s="10"/>
      <c r="H912" s="10"/>
      <c r="I912" s="10">
        <v>1932</v>
      </c>
      <c r="J912" s="10"/>
      <c r="K912" s="10"/>
      <c r="L912" s="271">
        <f>L897</f>
        <v>1932</v>
      </c>
      <c r="M912" s="10"/>
      <c r="N912" s="10"/>
      <c r="O912" s="51">
        <f>IF(P912="Yes",'MD Rates'!#REF!,R912)</f>
        <v>42461</v>
      </c>
      <c r="P912" s="5" t="str">
        <f t="shared" si="109"/>
        <v>No</v>
      </c>
      <c r="R912" s="6">
        <v>42461</v>
      </c>
      <c r="S912"/>
    </row>
    <row r="913" spans="1:20" hidden="1" x14ac:dyDescent="0.25">
      <c r="A913" s="110" t="s">
        <v>55</v>
      </c>
      <c r="B913" s="113" t="s">
        <v>1120</v>
      </c>
      <c r="C913" s="31" t="s">
        <v>966</v>
      </c>
      <c r="F913" t="s">
        <v>54</v>
      </c>
      <c r="G913" s="10"/>
      <c r="H913" s="10"/>
      <c r="I913" s="10">
        <v>2889</v>
      </c>
      <c r="J913" s="10"/>
      <c r="K913" s="10"/>
      <c r="L913" s="271">
        <f>L898</f>
        <v>2889</v>
      </c>
      <c r="M913" s="10"/>
      <c r="N913" s="10"/>
      <c r="O913" s="51">
        <f>IF(P913="Yes",'MD Rates'!#REF!,R913)</f>
        <v>42461</v>
      </c>
      <c r="P913" s="5" t="str">
        <f t="shared" si="109"/>
        <v>No</v>
      </c>
      <c r="R913" s="6">
        <v>42461</v>
      </c>
      <c r="S913"/>
    </row>
    <row r="914" spans="1:20" hidden="1" x14ac:dyDescent="0.25">
      <c r="A914" s="107" t="s">
        <v>55</v>
      </c>
      <c r="B914" s="113" t="s">
        <v>1120</v>
      </c>
      <c r="C914" s="244" t="s">
        <v>967</v>
      </c>
      <c r="D914" s="10"/>
      <c r="E914" s="10"/>
      <c r="F914" s="107" t="s">
        <v>52</v>
      </c>
      <c r="G914" s="10"/>
      <c r="H914" s="10"/>
      <c r="I914" s="10">
        <v>970</v>
      </c>
      <c r="J914" s="10"/>
      <c r="K914" s="10"/>
      <c r="L914" s="271">
        <f>$L$908</f>
        <v>970</v>
      </c>
      <c r="M914" s="10"/>
      <c r="N914" s="10"/>
      <c r="O914" s="51">
        <f>IF(P914="Yes",'MD Rates'!$B$1,R914)</f>
        <v>42461</v>
      </c>
      <c r="P914" s="5" t="str">
        <f t="shared" ref="P914:P925" si="110">IF(I914&lt;&gt;L914,"Yes","No")</f>
        <v>No</v>
      </c>
      <c r="R914" s="6">
        <v>42461</v>
      </c>
      <c r="S914"/>
    </row>
    <row r="915" spans="1:20" hidden="1" x14ac:dyDescent="0.25">
      <c r="A915" s="107" t="s">
        <v>55</v>
      </c>
      <c r="B915" s="113" t="s">
        <v>1120</v>
      </c>
      <c r="C915" s="244" t="s">
        <v>967</v>
      </c>
      <c r="D915" s="10"/>
      <c r="E915" s="10"/>
      <c r="F915" s="107" t="s">
        <v>53</v>
      </c>
      <c r="G915" s="10"/>
      <c r="H915" s="10"/>
      <c r="I915" s="10">
        <v>1932</v>
      </c>
      <c r="J915" s="10"/>
      <c r="K915" s="10"/>
      <c r="L915" s="271">
        <f>$L$909</f>
        <v>1932</v>
      </c>
      <c r="M915" s="10"/>
      <c r="N915" s="10"/>
      <c r="O915" s="51">
        <f>IF(P915="Yes",'MD Rates'!$B$1,R915)</f>
        <v>42461</v>
      </c>
      <c r="P915" s="5" t="str">
        <f t="shared" si="110"/>
        <v>No</v>
      </c>
      <c r="R915" s="6">
        <v>42461</v>
      </c>
      <c r="S915"/>
    </row>
    <row r="916" spans="1:20" hidden="1" x14ac:dyDescent="0.25">
      <c r="A916" s="107" t="s">
        <v>55</v>
      </c>
      <c r="B916" s="113" t="s">
        <v>1120</v>
      </c>
      <c r="C916" s="244" t="s">
        <v>967</v>
      </c>
      <c r="D916" s="10"/>
      <c r="E916" s="10"/>
      <c r="F916" s="107" t="s">
        <v>54</v>
      </c>
      <c r="G916" s="10"/>
      <c r="H916" s="10"/>
      <c r="I916" s="10">
        <v>2889</v>
      </c>
      <c r="J916" s="10"/>
      <c r="K916" s="10"/>
      <c r="L916" s="271">
        <f>$L$910</f>
        <v>2889</v>
      </c>
      <c r="M916" s="10"/>
      <c r="N916" s="10"/>
      <c r="O916" s="51">
        <f>IF(P916="Yes",'MD Rates'!$B$1,R916)</f>
        <v>42461</v>
      </c>
      <c r="P916" s="5" t="str">
        <f t="shared" si="110"/>
        <v>No</v>
      </c>
      <c r="R916" s="6">
        <v>42461</v>
      </c>
      <c r="S916"/>
    </row>
    <row r="917" spans="1:20" x14ac:dyDescent="0.25">
      <c r="A917" s="110" t="s">
        <v>55</v>
      </c>
      <c r="B917" s="113" t="s">
        <v>1120</v>
      </c>
      <c r="C917" s="114" t="s">
        <v>969</v>
      </c>
      <c r="F917" t="s">
        <v>52</v>
      </c>
      <c r="G917" s="10"/>
      <c r="H917" s="10"/>
      <c r="I917" s="10">
        <v>2429</v>
      </c>
      <c r="J917" s="10"/>
      <c r="K917" s="10"/>
      <c r="L917" s="271">
        <f>L905</f>
        <v>2502</v>
      </c>
      <c r="M917" s="10"/>
      <c r="N917" s="10"/>
      <c r="O917" s="51">
        <f>IF(P917="Yes",'MD Rates'!$B$1,R917)</f>
        <v>44287</v>
      </c>
      <c r="P917" s="5" t="str">
        <f t="shared" si="110"/>
        <v>Yes</v>
      </c>
      <c r="R917" s="6">
        <v>43922</v>
      </c>
      <c r="T917" s="100" t="s">
        <v>325</v>
      </c>
    </row>
    <row r="918" spans="1:20" x14ac:dyDescent="0.25">
      <c r="A918" s="110" t="s">
        <v>55</v>
      </c>
      <c r="B918" s="113" t="s">
        <v>1120</v>
      </c>
      <c r="C918" s="114" t="s">
        <v>969</v>
      </c>
      <c r="F918" t="s">
        <v>53</v>
      </c>
      <c r="G918" s="10"/>
      <c r="H918" s="10"/>
      <c r="I918" s="10">
        <v>4855</v>
      </c>
      <c r="J918" s="10"/>
      <c r="K918" s="10"/>
      <c r="L918" s="271">
        <f>L906</f>
        <v>5001</v>
      </c>
      <c r="M918" s="10"/>
      <c r="N918" s="10"/>
      <c r="O918" s="51">
        <f>IF(P918="Yes",'MD Rates'!$B$1,R918)</f>
        <v>44287</v>
      </c>
      <c r="P918" s="5" t="str">
        <f t="shared" si="110"/>
        <v>Yes</v>
      </c>
      <c r="R918" s="6">
        <v>43922</v>
      </c>
      <c r="T918" s="100" t="s">
        <v>325</v>
      </c>
    </row>
    <row r="919" spans="1:20" x14ac:dyDescent="0.25">
      <c r="A919" s="110" t="s">
        <v>55</v>
      </c>
      <c r="B919" s="113" t="s">
        <v>1120</v>
      </c>
      <c r="C919" s="114" t="s">
        <v>969</v>
      </c>
      <c r="F919" t="s">
        <v>54</v>
      </c>
      <c r="G919" s="10"/>
      <c r="H919" s="10"/>
      <c r="I919" s="10">
        <v>7280</v>
      </c>
      <c r="J919" s="10"/>
      <c r="K919" s="10"/>
      <c r="L919" s="271">
        <f>L907</f>
        <v>7499</v>
      </c>
      <c r="M919" s="10"/>
      <c r="N919" s="10"/>
      <c r="O919" s="51">
        <f>IF(P919="Yes",'MD Rates'!$B$1,R919)</f>
        <v>44287</v>
      </c>
      <c r="P919" s="5" t="str">
        <f t="shared" si="110"/>
        <v>Yes</v>
      </c>
      <c r="R919" s="6">
        <v>43922</v>
      </c>
      <c r="T919" s="100" t="s">
        <v>325</v>
      </c>
    </row>
    <row r="920" spans="1:20" hidden="1" x14ac:dyDescent="0.25">
      <c r="A920" s="107" t="s">
        <v>56</v>
      </c>
      <c r="B920" s="113" t="s">
        <v>1120</v>
      </c>
      <c r="C920" s="244" t="s">
        <v>963</v>
      </c>
      <c r="D920" s="10"/>
      <c r="E920" s="10"/>
      <c r="F920" s="107" t="s">
        <v>52</v>
      </c>
      <c r="G920" s="10"/>
      <c r="H920" s="10"/>
      <c r="I920" s="10">
        <v>970</v>
      </c>
      <c r="J920" s="10"/>
      <c r="K920" s="10"/>
      <c r="L920" s="271">
        <f>$L$908</f>
        <v>970</v>
      </c>
      <c r="M920" s="10"/>
      <c r="N920" s="10"/>
      <c r="O920" s="51">
        <f>IF(P920="Yes",'MD Rates'!$B$1,R920)</f>
        <v>42461</v>
      </c>
      <c r="P920" s="5" t="str">
        <f t="shared" si="110"/>
        <v>No</v>
      </c>
      <c r="R920" s="6">
        <v>42461</v>
      </c>
      <c r="S920"/>
    </row>
    <row r="921" spans="1:20" hidden="1" x14ac:dyDescent="0.25">
      <c r="A921" s="107" t="s">
        <v>56</v>
      </c>
      <c r="B921" s="113" t="s">
        <v>1120</v>
      </c>
      <c r="C921" s="244" t="s">
        <v>963</v>
      </c>
      <c r="D921" s="10"/>
      <c r="E921" s="10"/>
      <c r="F921" s="107" t="s">
        <v>53</v>
      </c>
      <c r="G921" s="10"/>
      <c r="H921" s="10"/>
      <c r="I921" s="10">
        <v>1932</v>
      </c>
      <c r="J921" s="10"/>
      <c r="K921" s="10"/>
      <c r="L921" s="271">
        <f>$L$909</f>
        <v>1932</v>
      </c>
      <c r="M921" s="10"/>
      <c r="N921" s="10"/>
      <c r="O921" s="51">
        <f>IF(P921="Yes",'MD Rates'!$B$1,R921)</f>
        <v>42461</v>
      </c>
      <c r="P921" s="5" t="str">
        <f t="shared" si="110"/>
        <v>No</v>
      </c>
      <c r="R921" s="6">
        <v>42461</v>
      </c>
      <c r="S921"/>
    </row>
    <row r="922" spans="1:20" hidden="1" x14ac:dyDescent="0.25">
      <c r="A922" s="107" t="s">
        <v>56</v>
      </c>
      <c r="B922" s="113" t="s">
        <v>1120</v>
      </c>
      <c r="C922" s="244" t="s">
        <v>963</v>
      </c>
      <c r="D922" s="10"/>
      <c r="E922" s="10"/>
      <c r="F922" s="107" t="s">
        <v>54</v>
      </c>
      <c r="G922" s="10"/>
      <c r="H922" s="10"/>
      <c r="I922" s="10">
        <v>2889</v>
      </c>
      <c r="J922" s="10"/>
      <c r="K922" s="10"/>
      <c r="L922" s="271">
        <f>$L$910</f>
        <v>2889</v>
      </c>
      <c r="M922" s="10"/>
      <c r="N922" s="10"/>
      <c r="O922" s="51">
        <f>IF(P922="Yes",'MD Rates'!$B$1,R922)</f>
        <v>42461</v>
      </c>
      <c r="P922" s="5" t="str">
        <f t="shared" si="110"/>
        <v>No</v>
      </c>
      <c r="R922" s="6">
        <v>42461</v>
      </c>
      <c r="S922"/>
    </row>
    <row r="923" spans="1:20" hidden="1" x14ac:dyDescent="0.25">
      <c r="A923" s="107" t="s">
        <v>56</v>
      </c>
      <c r="B923" s="113" t="s">
        <v>1120</v>
      </c>
      <c r="C923" s="31" t="s">
        <v>966</v>
      </c>
      <c r="F923" t="s">
        <v>52</v>
      </c>
      <c r="G923" s="10"/>
      <c r="H923" s="10"/>
      <c r="I923" s="10">
        <v>970</v>
      </c>
      <c r="J923" s="10"/>
      <c r="K923" s="10"/>
      <c r="L923" s="271">
        <f>L920</f>
        <v>970</v>
      </c>
      <c r="M923" s="10"/>
      <c r="N923" s="10"/>
      <c r="O923" s="51">
        <f>IF(P923="Yes",'MD Rates'!#REF!,R923)</f>
        <v>42461</v>
      </c>
      <c r="P923" s="5" t="str">
        <f t="shared" si="110"/>
        <v>No</v>
      </c>
      <c r="R923" s="6">
        <v>42461</v>
      </c>
      <c r="S923"/>
    </row>
    <row r="924" spans="1:20" hidden="1" x14ac:dyDescent="0.25">
      <c r="A924" s="107" t="s">
        <v>56</v>
      </c>
      <c r="B924" s="113" t="s">
        <v>1120</v>
      </c>
      <c r="C924" s="31" t="s">
        <v>966</v>
      </c>
      <c r="F924" t="s">
        <v>53</v>
      </c>
      <c r="G924" s="10"/>
      <c r="H924" s="10"/>
      <c r="I924" s="10">
        <v>1932</v>
      </c>
      <c r="J924" s="10"/>
      <c r="K924" s="10"/>
      <c r="L924" s="271">
        <f>L921</f>
        <v>1932</v>
      </c>
      <c r="M924" s="10"/>
      <c r="N924" s="10"/>
      <c r="O924" s="51">
        <f>IF(P924="Yes",'MD Rates'!#REF!,R924)</f>
        <v>42461</v>
      </c>
      <c r="P924" s="5" t="str">
        <f t="shared" si="110"/>
        <v>No</v>
      </c>
      <c r="R924" s="6">
        <v>42461</v>
      </c>
      <c r="S924"/>
    </row>
    <row r="925" spans="1:20" hidden="1" x14ac:dyDescent="0.25">
      <c r="A925" s="107" t="s">
        <v>56</v>
      </c>
      <c r="B925" s="113" t="s">
        <v>1120</v>
      </c>
      <c r="C925" s="31" t="s">
        <v>966</v>
      </c>
      <c r="F925" t="s">
        <v>54</v>
      </c>
      <c r="G925" s="10"/>
      <c r="H925" s="10"/>
      <c r="I925" s="10">
        <v>2889</v>
      </c>
      <c r="J925" s="10"/>
      <c r="K925" s="10"/>
      <c r="L925" s="271">
        <f>L922</f>
        <v>2889</v>
      </c>
      <c r="M925" s="10"/>
      <c r="N925" s="10"/>
      <c r="O925" s="51">
        <f>IF(P925="Yes",'MD Rates'!#REF!,R925)</f>
        <v>42461</v>
      </c>
      <c r="P925" s="5" t="str">
        <f t="shared" si="110"/>
        <v>No</v>
      </c>
      <c r="R925" s="6">
        <v>42461</v>
      </c>
      <c r="S925"/>
    </row>
    <row r="926" spans="1:20" hidden="1" x14ac:dyDescent="0.25">
      <c r="A926" s="107" t="s">
        <v>56</v>
      </c>
      <c r="B926" s="113" t="s">
        <v>1120</v>
      </c>
      <c r="C926" s="244" t="s">
        <v>967</v>
      </c>
      <c r="D926" s="10"/>
      <c r="E926" s="10"/>
      <c r="F926" s="107" t="s">
        <v>52</v>
      </c>
      <c r="G926" s="10"/>
      <c r="H926" s="10"/>
      <c r="I926" s="10">
        <v>970</v>
      </c>
      <c r="J926" s="10"/>
      <c r="K926" s="10"/>
      <c r="L926" s="271">
        <f>$L$920</f>
        <v>970</v>
      </c>
      <c r="M926" s="10"/>
      <c r="N926" s="10"/>
      <c r="O926" s="51">
        <f>IF(P926="Yes",'MD Rates'!$B$1,R926)</f>
        <v>42461</v>
      </c>
      <c r="P926" s="5" t="str">
        <f t="shared" ref="P926:P937" si="111">IF(I926&lt;&gt;L926,"Yes","No")</f>
        <v>No</v>
      </c>
      <c r="R926" s="6">
        <v>42461</v>
      </c>
      <c r="S926"/>
    </row>
    <row r="927" spans="1:20" hidden="1" x14ac:dyDescent="0.25">
      <c r="A927" s="107" t="s">
        <v>56</v>
      </c>
      <c r="B927" s="113" t="s">
        <v>1120</v>
      </c>
      <c r="C927" s="244" t="s">
        <v>967</v>
      </c>
      <c r="D927" s="10"/>
      <c r="E927" s="10"/>
      <c r="F927" s="107" t="s">
        <v>53</v>
      </c>
      <c r="G927" s="10"/>
      <c r="H927" s="10"/>
      <c r="I927" s="10">
        <v>1932</v>
      </c>
      <c r="J927" s="10"/>
      <c r="K927" s="10"/>
      <c r="L927" s="271">
        <f>$L$921</f>
        <v>1932</v>
      </c>
      <c r="M927" s="10"/>
      <c r="N927" s="10"/>
      <c r="O927" s="51">
        <f>IF(P927="Yes",'MD Rates'!$B$1,R927)</f>
        <v>42461</v>
      </c>
      <c r="P927" s="5" t="str">
        <f t="shared" si="111"/>
        <v>No</v>
      </c>
      <c r="R927" s="6">
        <v>42461</v>
      </c>
      <c r="S927"/>
    </row>
    <row r="928" spans="1:20" hidden="1" x14ac:dyDescent="0.25">
      <c r="A928" s="107" t="s">
        <v>56</v>
      </c>
      <c r="B928" s="113" t="s">
        <v>1120</v>
      </c>
      <c r="C928" s="244" t="s">
        <v>967</v>
      </c>
      <c r="D928" s="10"/>
      <c r="E928" s="10"/>
      <c r="F928" s="107" t="s">
        <v>54</v>
      </c>
      <c r="G928" s="10"/>
      <c r="H928" s="10"/>
      <c r="I928" s="10">
        <v>2889</v>
      </c>
      <c r="J928" s="10"/>
      <c r="K928" s="10"/>
      <c r="L928" s="271">
        <f>$L$922</f>
        <v>2889</v>
      </c>
      <c r="M928" s="10"/>
      <c r="N928" s="10"/>
      <c r="O928" s="51">
        <f>IF(P928="Yes",'MD Rates'!$B$1,R928)</f>
        <v>42461</v>
      </c>
      <c r="P928" s="5" t="str">
        <f t="shared" si="111"/>
        <v>No</v>
      </c>
      <c r="R928" s="6">
        <v>42461</v>
      </c>
      <c r="S928"/>
    </row>
    <row r="929" spans="1:20" x14ac:dyDescent="0.25">
      <c r="A929" s="110" t="s">
        <v>56</v>
      </c>
      <c r="B929" s="113" t="s">
        <v>1120</v>
      </c>
      <c r="C929" s="114" t="s">
        <v>969</v>
      </c>
      <c r="F929" t="s">
        <v>52</v>
      </c>
      <c r="G929" s="10"/>
      <c r="H929" s="10"/>
      <c r="I929" s="10">
        <v>2429</v>
      </c>
      <c r="J929" s="10"/>
      <c r="K929" s="10"/>
      <c r="L929" s="271">
        <f>L917</f>
        <v>2502</v>
      </c>
      <c r="M929" s="10"/>
      <c r="N929" s="10"/>
      <c r="O929" s="51">
        <f>IF(P929="Yes",'MD Rates'!$B$1,R929)</f>
        <v>44287</v>
      </c>
      <c r="P929" s="5" t="str">
        <f t="shared" si="111"/>
        <v>Yes</v>
      </c>
      <c r="R929" s="6">
        <v>43922</v>
      </c>
      <c r="T929" s="100" t="s">
        <v>325</v>
      </c>
    </row>
    <row r="930" spans="1:20" x14ac:dyDescent="0.25">
      <c r="A930" s="107" t="s">
        <v>56</v>
      </c>
      <c r="B930" s="113" t="s">
        <v>1120</v>
      </c>
      <c r="C930" s="31" t="s">
        <v>969</v>
      </c>
      <c r="F930" t="s">
        <v>53</v>
      </c>
      <c r="G930" s="10"/>
      <c r="H930" s="10"/>
      <c r="I930" s="10">
        <v>4855</v>
      </c>
      <c r="J930" s="10"/>
      <c r="K930" s="10"/>
      <c r="L930" s="271">
        <f>L918</f>
        <v>5001</v>
      </c>
      <c r="M930" s="10"/>
      <c r="N930" s="10"/>
      <c r="O930" s="51">
        <f>IF(P930="Yes",'MD Rates'!$B$1,R930)</f>
        <v>44287</v>
      </c>
      <c r="P930" s="5" t="str">
        <f t="shared" si="111"/>
        <v>Yes</v>
      </c>
      <c r="R930" s="6">
        <v>43922</v>
      </c>
      <c r="T930" s="100" t="s">
        <v>325</v>
      </c>
    </row>
    <row r="931" spans="1:20" x14ac:dyDescent="0.25">
      <c r="A931" s="107" t="s">
        <v>56</v>
      </c>
      <c r="B931" s="113" t="s">
        <v>1120</v>
      </c>
      <c r="C931" s="31" t="s">
        <v>969</v>
      </c>
      <c r="F931" t="s">
        <v>54</v>
      </c>
      <c r="G931" s="10"/>
      <c r="H931" s="10"/>
      <c r="I931" s="10">
        <v>7280</v>
      </c>
      <c r="J931" s="10"/>
      <c r="K931" s="10"/>
      <c r="L931" s="271">
        <f>L919</f>
        <v>7499</v>
      </c>
      <c r="M931" s="10"/>
      <c r="N931" s="10"/>
      <c r="O931" s="51">
        <f>IF(P931="Yes",'MD Rates'!$B$1,R931)</f>
        <v>44287</v>
      </c>
      <c r="P931" s="5" t="str">
        <f t="shared" si="111"/>
        <v>Yes</v>
      </c>
      <c r="R931" s="6">
        <v>43922</v>
      </c>
      <c r="T931" s="100" t="s">
        <v>325</v>
      </c>
    </row>
    <row r="932" spans="1:20" hidden="1" x14ac:dyDescent="0.25">
      <c r="A932" s="107" t="s">
        <v>57</v>
      </c>
      <c r="B932" s="113" t="s">
        <v>1120</v>
      </c>
      <c r="C932" s="244" t="s">
        <v>963</v>
      </c>
      <c r="D932" s="10"/>
      <c r="E932" s="10"/>
      <c r="F932" s="107" t="s">
        <v>52</v>
      </c>
      <c r="G932" s="10"/>
      <c r="H932" s="10"/>
      <c r="I932" s="10">
        <v>970</v>
      </c>
      <c r="J932" s="10"/>
      <c r="K932" s="10"/>
      <c r="L932" s="271">
        <f>$L$920</f>
        <v>970</v>
      </c>
      <c r="M932" s="10"/>
      <c r="N932" s="10"/>
      <c r="O932" s="51">
        <f>IF(P932="Yes",'MD Rates'!$B$1,R932)</f>
        <v>42461</v>
      </c>
      <c r="P932" s="5" t="str">
        <f t="shared" si="111"/>
        <v>No</v>
      </c>
      <c r="R932" s="6">
        <v>42461</v>
      </c>
      <c r="S932"/>
    </row>
    <row r="933" spans="1:20" hidden="1" x14ac:dyDescent="0.25">
      <c r="A933" s="107" t="s">
        <v>57</v>
      </c>
      <c r="B933" s="113" t="s">
        <v>1120</v>
      </c>
      <c r="C933" s="244" t="s">
        <v>963</v>
      </c>
      <c r="D933" s="10"/>
      <c r="E933" s="10"/>
      <c r="F933" s="107" t="s">
        <v>53</v>
      </c>
      <c r="G933" s="10"/>
      <c r="H933" s="10"/>
      <c r="I933" s="10">
        <v>1932</v>
      </c>
      <c r="J933" s="10"/>
      <c r="K933" s="10"/>
      <c r="L933" s="271">
        <f>$L$921</f>
        <v>1932</v>
      </c>
      <c r="M933" s="10"/>
      <c r="N933" s="10"/>
      <c r="O933" s="51">
        <f>IF(P933="Yes",'MD Rates'!$B$1,R933)</f>
        <v>42461</v>
      </c>
      <c r="P933" s="5" t="str">
        <f t="shared" si="111"/>
        <v>No</v>
      </c>
      <c r="R933" s="6">
        <v>42461</v>
      </c>
      <c r="S933"/>
    </row>
    <row r="934" spans="1:20" hidden="1" x14ac:dyDescent="0.25">
      <c r="A934" s="107" t="s">
        <v>57</v>
      </c>
      <c r="B934" s="113" t="s">
        <v>1120</v>
      </c>
      <c r="C934" s="244" t="s">
        <v>963</v>
      </c>
      <c r="D934" s="10"/>
      <c r="E934" s="10"/>
      <c r="F934" s="107" t="s">
        <v>54</v>
      </c>
      <c r="G934" s="10"/>
      <c r="H934" s="10"/>
      <c r="I934" s="10">
        <v>2889</v>
      </c>
      <c r="J934" s="10"/>
      <c r="K934" s="10"/>
      <c r="L934" s="271">
        <f>$L$922</f>
        <v>2889</v>
      </c>
      <c r="M934" s="10"/>
      <c r="N934" s="10"/>
      <c r="O934" s="51">
        <f>IF(P934="Yes",'MD Rates'!$B$1,R934)</f>
        <v>42461</v>
      </c>
      <c r="P934" s="5" t="str">
        <f t="shared" si="111"/>
        <v>No</v>
      </c>
      <c r="R934" s="6">
        <v>42461</v>
      </c>
      <c r="S934"/>
    </row>
    <row r="935" spans="1:20" hidden="1" x14ac:dyDescent="0.25">
      <c r="A935" s="107" t="s">
        <v>57</v>
      </c>
      <c r="B935" s="113" t="s">
        <v>1120</v>
      </c>
      <c r="C935" s="31" t="s">
        <v>966</v>
      </c>
      <c r="D935" s="10"/>
      <c r="E935" s="10"/>
      <c r="F935" t="s">
        <v>52</v>
      </c>
      <c r="G935" s="10"/>
      <c r="H935" s="10"/>
      <c r="I935" s="10">
        <v>970</v>
      </c>
      <c r="J935" s="10"/>
      <c r="K935" s="10"/>
      <c r="L935" s="271">
        <f>L932</f>
        <v>970</v>
      </c>
      <c r="M935" s="10"/>
      <c r="N935" s="10"/>
      <c r="O935" s="51">
        <f>IF(P935="Yes",'MD Rates'!#REF!,R935)</f>
        <v>42461</v>
      </c>
      <c r="P935" s="5" t="str">
        <f t="shared" si="111"/>
        <v>No</v>
      </c>
      <c r="R935" s="6">
        <v>42461</v>
      </c>
      <c r="S935"/>
    </row>
    <row r="936" spans="1:20" hidden="1" x14ac:dyDescent="0.25">
      <c r="A936" s="107" t="s">
        <v>57</v>
      </c>
      <c r="B936" s="113" t="s">
        <v>1120</v>
      </c>
      <c r="C936" s="31" t="s">
        <v>966</v>
      </c>
      <c r="D936" s="10"/>
      <c r="E936" s="10"/>
      <c r="F936" t="s">
        <v>53</v>
      </c>
      <c r="G936" s="10"/>
      <c r="H936" s="10"/>
      <c r="I936" s="10">
        <v>1932</v>
      </c>
      <c r="J936" s="10"/>
      <c r="K936" s="10"/>
      <c r="L936" s="271">
        <f>L933</f>
        <v>1932</v>
      </c>
      <c r="M936" s="10"/>
      <c r="N936" s="10"/>
      <c r="O936" s="51">
        <f>IF(P936="Yes",'MD Rates'!#REF!,R936)</f>
        <v>42461</v>
      </c>
      <c r="P936" s="5" t="str">
        <f t="shared" si="111"/>
        <v>No</v>
      </c>
      <c r="R936" s="6">
        <v>42461</v>
      </c>
      <c r="S936"/>
    </row>
    <row r="937" spans="1:20" hidden="1" x14ac:dyDescent="0.25">
      <c r="A937" s="107" t="s">
        <v>57</v>
      </c>
      <c r="B937" s="113" t="s">
        <v>1120</v>
      </c>
      <c r="C937" s="31" t="s">
        <v>966</v>
      </c>
      <c r="D937" s="10"/>
      <c r="E937" s="10"/>
      <c r="F937" t="s">
        <v>54</v>
      </c>
      <c r="G937" s="10"/>
      <c r="H937" s="10"/>
      <c r="I937" s="10">
        <v>2889</v>
      </c>
      <c r="J937" s="10"/>
      <c r="K937" s="10"/>
      <c r="L937" s="271">
        <f>L934</f>
        <v>2889</v>
      </c>
      <c r="M937" s="10"/>
      <c r="N937" s="10"/>
      <c r="O937" s="51">
        <f>IF(P937="Yes",'MD Rates'!#REF!,R937)</f>
        <v>42461</v>
      </c>
      <c r="P937" s="5" t="str">
        <f t="shared" si="111"/>
        <v>No</v>
      </c>
      <c r="R937" s="6">
        <v>42461</v>
      </c>
      <c r="S937"/>
    </row>
    <row r="938" spans="1:20" hidden="1" x14ac:dyDescent="0.25">
      <c r="A938" s="107" t="s">
        <v>57</v>
      </c>
      <c r="B938" s="113" t="s">
        <v>1120</v>
      </c>
      <c r="C938" s="244" t="s">
        <v>967</v>
      </c>
      <c r="D938" s="10"/>
      <c r="E938" s="10"/>
      <c r="F938" s="107" t="s">
        <v>52</v>
      </c>
      <c r="G938" s="10"/>
      <c r="H938" s="10"/>
      <c r="I938" s="10">
        <v>970</v>
      </c>
      <c r="J938" s="10"/>
      <c r="K938" s="10"/>
      <c r="L938" s="271">
        <f>$L$920</f>
        <v>970</v>
      </c>
      <c r="M938" s="10"/>
      <c r="N938" s="10"/>
      <c r="O938" s="51">
        <f>IF(P938="Yes",'MD Rates'!$B$1,R938)</f>
        <v>42461</v>
      </c>
      <c r="P938" s="5" t="str">
        <f t="shared" ref="P938:P947" si="112">IF(I938&lt;&gt;L938,"Yes","No")</f>
        <v>No</v>
      </c>
      <c r="R938" s="6">
        <v>42461</v>
      </c>
      <c r="S938"/>
    </row>
    <row r="939" spans="1:20" hidden="1" x14ac:dyDescent="0.25">
      <c r="A939" s="107" t="s">
        <v>57</v>
      </c>
      <c r="B939" s="113" t="s">
        <v>1120</v>
      </c>
      <c r="C939" s="244" t="s">
        <v>967</v>
      </c>
      <c r="D939" s="10"/>
      <c r="E939" s="10"/>
      <c r="F939" s="107" t="s">
        <v>53</v>
      </c>
      <c r="G939" s="10"/>
      <c r="H939" s="10"/>
      <c r="I939" s="10">
        <v>1932</v>
      </c>
      <c r="J939" s="10"/>
      <c r="K939" s="10"/>
      <c r="L939" s="271">
        <f>$L$921</f>
        <v>1932</v>
      </c>
      <c r="M939" s="10"/>
      <c r="N939" s="10"/>
      <c r="O939" s="51">
        <f>IF(P939="Yes",'MD Rates'!$B$1,R939)</f>
        <v>42461</v>
      </c>
      <c r="P939" s="5" t="str">
        <f t="shared" si="112"/>
        <v>No</v>
      </c>
      <c r="R939" s="6">
        <v>42461</v>
      </c>
      <c r="S939"/>
    </row>
    <row r="940" spans="1:20" hidden="1" x14ac:dyDescent="0.25">
      <c r="A940" s="107" t="s">
        <v>57</v>
      </c>
      <c r="B940" s="113" t="s">
        <v>1120</v>
      </c>
      <c r="C940" s="244" t="s">
        <v>967</v>
      </c>
      <c r="D940" s="10"/>
      <c r="E940" s="10"/>
      <c r="F940" s="107" t="s">
        <v>54</v>
      </c>
      <c r="G940" s="10"/>
      <c r="H940" s="10"/>
      <c r="I940" s="10">
        <v>2889</v>
      </c>
      <c r="J940" s="10"/>
      <c r="K940" s="10"/>
      <c r="L940" s="271">
        <f>$L$922</f>
        <v>2889</v>
      </c>
      <c r="M940" s="10"/>
      <c r="N940" s="10"/>
      <c r="O940" s="51">
        <f>IF(P940="Yes",'MD Rates'!$B$1,R940)</f>
        <v>42461</v>
      </c>
      <c r="P940" s="5" t="str">
        <f t="shared" si="112"/>
        <v>No</v>
      </c>
      <c r="R940" s="6">
        <v>42461</v>
      </c>
      <c r="S940"/>
    </row>
    <row r="941" spans="1:20" x14ac:dyDescent="0.25">
      <c r="A941" s="107" t="s">
        <v>57</v>
      </c>
      <c r="B941" s="113" t="s">
        <v>1120</v>
      </c>
      <c r="C941" s="245" t="s">
        <v>969</v>
      </c>
      <c r="D941" s="10"/>
      <c r="E941" s="10"/>
      <c r="F941" t="s">
        <v>52</v>
      </c>
      <c r="G941" s="10"/>
      <c r="H941" s="10"/>
      <c r="I941" s="10">
        <v>2429</v>
      </c>
      <c r="J941" s="10"/>
      <c r="K941" s="10"/>
      <c r="L941" s="271">
        <f>L929</f>
        <v>2502</v>
      </c>
      <c r="M941" s="10"/>
      <c r="N941" s="10"/>
      <c r="O941" s="51">
        <f>IF(P941="Yes",'MD Rates'!$B$1,R941)</f>
        <v>44287</v>
      </c>
      <c r="P941" s="5" t="str">
        <f t="shared" si="112"/>
        <v>Yes</v>
      </c>
      <c r="R941" s="6">
        <v>43922</v>
      </c>
      <c r="T941" s="100" t="s">
        <v>325</v>
      </c>
    </row>
    <row r="942" spans="1:20" x14ac:dyDescent="0.25">
      <c r="A942" s="107" t="s">
        <v>57</v>
      </c>
      <c r="B942" s="113" t="s">
        <v>1120</v>
      </c>
      <c r="C942" s="245" t="s">
        <v>969</v>
      </c>
      <c r="D942" s="10"/>
      <c r="E942" s="10"/>
      <c r="F942" t="s">
        <v>53</v>
      </c>
      <c r="G942" s="10"/>
      <c r="H942" s="10"/>
      <c r="I942" s="10">
        <v>4855</v>
      </c>
      <c r="J942" s="10"/>
      <c r="K942" s="10"/>
      <c r="L942" s="271">
        <f>L930</f>
        <v>5001</v>
      </c>
      <c r="M942" s="10"/>
      <c r="N942" s="10"/>
      <c r="O942" s="51">
        <f>IF(P942="Yes",'MD Rates'!$B$1,R942)</f>
        <v>44287</v>
      </c>
      <c r="P942" s="5" t="str">
        <f t="shared" si="112"/>
        <v>Yes</v>
      </c>
      <c r="R942" s="6">
        <v>43922</v>
      </c>
      <c r="T942" s="100" t="s">
        <v>325</v>
      </c>
    </row>
    <row r="943" spans="1:20" x14ac:dyDescent="0.25">
      <c r="A943" s="107" t="s">
        <v>57</v>
      </c>
      <c r="B943" s="113" t="s">
        <v>1120</v>
      </c>
      <c r="C943" s="245" t="s">
        <v>969</v>
      </c>
      <c r="D943" s="10"/>
      <c r="E943" s="10"/>
      <c r="F943" t="s">
        <v>54</v>
      </c>
      <c r="G943" s="10"/>
      <c r="H943" s="10"/>
      <c r="I943" s="10">
        <v>7280</v>
      </c>
      <c r="J943" s="10"/>
      <c r="K943" s="10"/>
      <c r="L943" s="271">
        <f>L931</f>
        <v>7499</v>
      </c>
      <c r="M943" s="10"/>
      <c r="N943" s="10"/>
      <c r="O943" s="51">
        <f>IF(P943="Yes",'MD Rates'!$B$1,R943)</f>
        <v>44287</v>
      </c>
      <c r="P943" s="5" t="str">
        <f t="shared" si="112"/>
        <v>Yes</v>
      </c>
      <c r="R943" s="6">
        <v>43922</v>
      </c>
      <c r="T943" s="100" t="s">
        <v>325</v>
      </c>
    </row>
    <row r="944" spans="1:20" x14ac:dyDescent="0.25">
      <c r="A944" s="110" t="s">
        <v>58</v>
      </c>
      <c r="B944" s="113" t="s">
        <v>1120</v>
      </c>
      <c r="C944" s="244" t="s">
        <v>967</v>
      </c>
      <c r="D944" s="10"/>
      <c r="E944" s="10"/>
      <c r="F944" s="107" t="s">
        <v>59</v>
      </c>
      <c r="G944" s="10"/>
      <c r="H944" s="10"/>
      <c r="I944" s="10">
        <v>24.36</v>
      </c>
      <c r="J944" s="10"/>
      <c r="K944" s="10"/>
      <c r="L944" s="280">
        <f>'MD Rates'!H289</f>
        <v>25.09</v>
      </c>
      <c r="M944" s="10"/>
      <c r="N944" s="10"/>
      <c r="O944" s="51">
        <f>IF(P944="Yes",'MD Rates'!$B$1,R944)</f>
        <v>44287</v>
      </c>
      <c r="P944" s="5" t="str">
        <f t="shared" si="112"/>
        <v>Yes</v>
      </c>
      <c r="R944" s="6">
        <v>43922</v>
      </c>
      <c r="T944" s="100" t="s">
        <v>325</v>
      </c>
    </row>
    <row r="945" spans="1:20" x14ac:dyDescent="0.25">
      <c r="A945" s="110" t="s">
        <v>58</v>
      </c>
      <c r="B945" s="113" t="s">
        <v>1120</v>
      </c>
      <c r="C945" s="114" t="s">
        <v>969</v>
      </c>
      <c r="F945" s="107" t="s">
        <v>59</v>
      </c>
      <c r="G945" s="10"/>
      <c r="H945" s="10"/>
      <c r="I945" s="10">
        <v>24.36</v>
      </c>
      <c r="J945" s="10"/>
      <c r="K945" s="10"/>
      <c r="L945" s="280">
        <f>L944</f>
        <v>25.09</v>
      </c>
      <c r="M945" s="10"/>
      <c r="N945" s="10"/>
      <c r="O945" s="51">
        <f>IF(P945="Yes",'MD Rates'!$B$1,R945)</f>
        <v>44287</v>
      </c>
      <c r="P945" s="5" t="str">
        <f t="shared" si="112"/>
        <v>Yes</v>
      </c>
      <c r="R945" s="6">
        <v>43922</v>
      </c>
      <c r="T945" s="100" t="s">
        <v>325</v>
      </c>
    </row>
    <row r="946" spans="1:20" x14ac:dyDescent="0.25">
      <c r="A946" s="107" t="s">
        <v>60</v>
      </c>
      <c r="B946" s="113" t="s">
        <v>1120</v>
      </c>
      <c r="C946" s="244" t="s">
        <v>967</v>
      </c>
      <c r="D946" s="10"/>
      <c r="E946" s="10"/>
      <c r="F946" s="107" t="s">
        <v>61</v>
      </c>
      <c r="G946" s="10"/>
      <c r="H946" s="10"/>
      <c r="I946" s="59">
        <v>4.04</v>
      </c>
      <c r="J946" s="10"/>
      <c r="K946" s="10"/>
      <c r="L946" s="280">
        <f>'MD Rates'!G192</f>
        <v>4.16</v>
      </c>
      <c r="M946" s="10"/>
      <c r="N946" s="10"/>
      <c r="O946" s="51">
        <f>IF(P946="Yes",'MD Rates'!$B$1,R946)</f>
        <v>44287</v>
      </c>
      <c r="P946" s="5" t="str">
        <f t="shared" si="112"/>
        <v>Yes</v>
      </c>
      <c r="R946" s="6">
        <v>43922</v>
      </c>
      <c r="T946" s="100" t="s">
        <v>325</v>
      </c>
    </row>
    <row r="947" spans="1:20" x14ac:dyDescent="0.25">
      <c r="A947" s="107" t="s">
        <v>62</v>
      </c>
      <c r="B947" s="113" t="s">
        <v>1120</v>
      </c>
      <c r="C947" s="244" t="s">
        <v>967</v>
      </c>
      <c r="D947" s="10"/>
      <c r="E947" s="10"/>
      <c r="F947" s="107" t="s">
        <v>63</v>
      </c>
      <c r="G947" s="10"/>
      <c r="H947" s="10"/>
      <c r="I947" s="10">
        <v>24.36</v>
      </c>
      <c r="J947" s="10"/>
      <c r="K947" s="10"/>
      <c r="L947" s="280">
        <f>'MD Rates'!H290</f>
        <v>25.09</v>
      </c>
      <c r="M947" s="10"/>
      <c r="N947" s="10"/>
      <c r="O947" s="51">
        <f>IF(P947="Yes",'MD Rates'!$B$1,R947)</f>
        <v>44287</v>
      </c>
      <c r="P947" s="5" t="str">
        <f t="shared" si="112"/>
        <v>Yes</v>
      </c>
      <c r="R947" s="6">
        <v>43922</v>
      </c>
      <c r="T947" s="100" t="s">
        <v>325</v>
      </c>
    </row>
    <row r="948" spans="1:20" x14ac:dyDescent="0.25">
      <c r="A948" s="107" t="s">
        <v>64</v>
      </c>
      <c r="B948" s="113" t="s">
        <v>1120</v>
      </c>
      <c r="C948" s="244" t="s">
        <v>967</v>
      </c>
      <c r="D948" s="107" t="s">
        <v>350</v>
      </c>
      <c r="E948" s="10"/>
      <c r="F948" s="107" t="s">
        <v>864</v>
      </c>
      <c r="G948" s="10"/>
      <c r="H948" s="10"/>
      <c r="I948" s="10">
        <v>216.41</v>
      </c>
      <c r="J948" s="10"/>
      <c r="K948" s="10"/>
      <c r="L948" s="280">
        <f>'MD Rates'!H297</f>
        <v>222.9</v>
      </c>
      <c r="M948" s="10"/>
      <c r="N948" s="10"/>
      <c r="O948" s="51">
        <f>IF(P948="Yes",'MD Rates'!$B$1,R948)</f>
        <v>44287</v>
      </c>
      <c r="P948" s="5" t="str">
        <f t="shared" ref="P948:P957" si="113">IF(I948&lt;&gt;L948,"Yes","No")</f>
        <v>Yes</v>
      </c>
      <c r="R948" s="6">
        <v>43922</v>
      </c>
      <c r="T948" s="100" t="s">
        <v>325</v>
      </c>
    </row>
    <row r="949" spans="1:20" x14ac:dyDescent="0.25">
      <c r="A949" s="107" t="s">
        <v>64</v>
      </c>
      <c r="B949" s="113" t="s">
        <v>1120</v>
      </c>
      <c r="C949" s="244" t="s">
        <v>967</v>
      </c>
      <c r="D949" s="107" t="s">
        <v>350</v>
      </c>
      <c r="E949" s="10"/>
      <c r="F949" s="107" t="s">
        <v>866</v>
      </c>
      <c r="G949" s="10"/>
      <c r="H949" s="10"/>
      <c r="I949" s="59">
        <v>108.23</v>
      </c>
      <c r="J949" s="10"/>
      <c r="K949" s="10"/>
      <c r="L949" s="280">
        <f>'MD Rates'!H298</f>
        <v>111.48</v>
      </c>
      <c r="M949" s="10"/>
      <c r="N949" s="10"/>
      <c r="O949" s="51">
        <f>IF(P949="Yes",'MD Rates'!$B$1,R949)</f>
        <v>44287</v>
      </c>
      <c r="P949" s="5" t="str">
        <f t="shared" si="113"/>
        <v>Yes</v>
      </c>
      <c r="R949" s="6">
        <v>43922</v>
      </c>
      <c r="T949" s="100" t="s">
        <v>325</v>
      </c>
    </row>
    <row r="950" spans="1:20" x14ac:dyDescent="0.25">
      <c r="A950" s="107" t="s">
        <v>64</v>
      </c>
      <c r="B950" s="113" t="s">
        <v>1120</v>
      </c>
      <c r="C950" s="244" t="s">
        <v>967</v>
      </c>
      <c r="D950" s="107" t="s">
        <v>971</v>
      </c>
      <c r="E950" s="10"/>
      <c r="F950" s="107" t="s">
        <v>864</v>
      </c>
      <c r="G950" s="10"/>
      <c r="H950" s="10"/>
      <c r="I950" s="10">
        <v>216.41</v>
      </c>
      <c r="J950" s="10"/>
      <c r="K950" s="10"/>
      <c r="L950" s="280">
        <f t="shared" ref="L950:L955" si="114">L948</f>
        <v>222.9</v>
      </c>
      <c r="M950" s="10"/>
      <c r="N950" s="10"/>
      <c r="O950" s="51">
        <f>IF(P950="Yes",'MD Rates'!$B$1,R950)</f>
        <v>44287</v>
      </c>
      <c r="P950" s="5" t="str">
        <f t="shared" si="113"/>
        <v>Yes</v>
      </c>
      <c r="R950" s="6">
        <v>43922</v>
      </c>
      <c r="T950" s="100" t="s">
        <v>325</v>
      </c>
    </row>
    <row r="951" spans="1:20" x14ac:dyDescent="0.25">
      <c r="A951" s="107" t="s">
        <v>64</v>
      </c>
      <c r="B951" s="113" t="s">
        <v>1120</v>
      </c>
      <c r="C951" s="244" t="s">
        <v>967</v>
      </c>
      <c r="D951" s="107" t="s">
        <v>971</v>
      </c>
      <c r="E951" s="10"/>
      <c r="F951" s="107" t="s">
        <v>866</v>
      </c>
      <c r="G951" s="10"/>
      <c r="H951" s="10"/>
      <c r="I951" s="59">
        <v>108.23</v>
      </c>
      <c r="J951" s="10"/>
      <c r="K951" s="10"/>
      <c r="L951" s="280">
        <f t="shared" si="114"/>
        <v>111.48</v>
      </c>
      <c r="M951" s="10"/>
      <c r="N951" s="10"/>
      <c r="O951" s="51">
        <f>IF(P951="Yes",'MD Rates'!$B$1,R951)</f>
        <v>44287</v>
      </c>
      <c r="P951" s="5" t="str">
        <f t="shared" si="113"/>
        <v>Yes</v>
      </c>
      <c r="R951" s="6">
        <v>43922</v>
      </c>
      <c r="T951" s="100" t="s">
        <v>325</v>
      </c>
    </row>
    <row r="952" spans="1:20" x14ac:dyDescent="0.25">
      <c r="A952" s="107" t="s">
        <v>64</v>
      </c>
      <c r="B952" s="113" t="s">
        <v>1120</v>
      </c>
      <c r="C952" s="244" t="s">
        <v>967</v>
      </c>
      <c r="D952" s="107" t="s">
        <v>972</v>
      </c>
      <c r="E952" s="10"/>
      <c r="F952" s="107" t="s">
        <v>864</v>
      </c>
      <c r="G952" s="10"/>
      <c r="H952" s="10"/>
      <c r="I952" s="10">
        <v>216.41</v>
      </c>
      <c r="J952" s="10"/>
      <c r="K952" s="10"/>
      <c r="L952" s="280">
        <f t="shared" si="114"/>
        <v>222.9</v>
      </c>
      <c r="M952" s="10"/>
      <c r="N952" s="10"/>
      <c r="O952" s="51">
        <f>IF(P952="Yes",'MD Rates'!$B$1,R952)</f>
        <v>44287</v>
      </c>
      <c r="P952" s="5" t="str">
        <f t="shared" si="113"/>
        <v>Yes</v>
      </c>
      <c r="R952" s="6">
        <v>43922</v>
      </c>
      <c r="T952" s="100" t="s">
        <v>325</v>
      </c>
    </row>
    <row r="953" spans="1:20" x14ac:dyDescent="0.25">
      <c r="A953" s="107" t="s">
        <v>64</v>
      </c>
      <c r="B953" s="113" t="s">
        <v>1120</v>
      </c>
      <c r="C953" s="244" t="s">
        <v>967</v>
      </c>
      <c r="D953" s="107" t="s">
        <v>972</v>
      </c>
      <c r="E953" s="10"/>
      <c r="F953" s="107" t="s">
        <v>866</v>
      </c>
      <c r="G953" s="10"/>
      <c r="H953" s="10"/>
      <c r="I953" s="59">
        <v>108.23</v>
      </c>
      <c r="J953" s="10"/>
      <c r="K953" s="10"/>
      <c r="L953" s="280">
        <f t="shared" si="114"/>
        <v>111.48</v>
      </c>
      <c r="M953" s="10"/>
      <c r="N953" s="10"/>
      <c r="O953" s="51">
        <f>IF(P953="Yes",'MD Rates'!$B$1,R953)</f>
        <v>44287</v>
      </c>
      <c r="P953" s="5" t="str">
        <f t="shared" si="113"/>
        <v>Yes</v>
      </c>
      <c r="R953" s="6">
        <v>43922</v>
      </c>
      <c r="T953" s="100" t="s">
        <v>325</v>
      </c>
    </row>
    <row r="954" spans="1:20" x14ac:dyDescent="0.25">
      <c r="A954" s="107" t="s">
        <v>64</v>
      </c>
      <c r="B954" s="113" t="s">
        <v>1120</v>
      </c>
      <c r="C954" s="244" t="s">
        <v>967</v>
      </c>
      <c r="D954" s="107" t="s">
        <v>973</v>
      </c>
      <c r="E954" s="10"/>
      <c r="F954" s="107" t="s">
        <v>864</v>
      </c>
      <c r="G954" s="10"/>
      <c r="H954" s="10"/>
      <c r="I954" s="10">
        <v>216.41</v>
      </c>
      <c r="J954" s="10"/>
      <c r="K954" s="10"/>
      <c r="L954" s="280">
        <f t="shared" si="114"/>
        <v>222.9</v>
      </c>
      <c r="M954" s="10"/>
      <c r="N954" s="10"/>
      <c r="O954" s="51">
        <f>IF(P954="Yes",'MD Rates'!$B$1,R954)</f>
        <v>44287</v>
      </c>
      <c r="P954" s="5" t="str">
        <f t="shared" si="113"/>
        <v>Yes</v>
      </c>
      <c r="R954" s="6">
        <v>43922</v>
      </c>
      <c r="T954" s="100" t="s">
        <v>325</v>
      </c>
    </row>
    <row r="955" spans="1:20" x14ac:dyDescent="0.25">
      <c r="A955" s="107" t="s">
        <v>64</v>
      </c>
      <c r="B955" s="113" t="s">
        <v>1120</v>
      </c>
      <c r="C955" s="244" t="s">
        <v>967</v>
      </c>
      <c r="D955" s="107" t="s">
        <v>973</v>
      </c>
      <c r="E955" s="10"/>
      <c r="F955" s="107" t="s">
        <v>866</v>
      </c>
      <c r="G955" s="10"/>
      <c r="H955" s="10"/>
      <c r="I955" s="59">
        <v>108.23</v>
      </c>
      <c r="J955" s="10"/>
      <c r="K955" s="10"/>
      <c r="L955" s="280">
        <f t="shared" si="114"/>
        <v>111.48</v>
      </c>
      <c r="M955" s="10"/>
      <c r="N955" s="10"/>
      <c r="O955" s="51">
        <f>IF(P955="Yes",'MD Rates'!$B$1,R955)</f>
        <v>44287</v>
      </c>
      <c r="P955" s="5" t="str">
        <f t="shared" si="113"/>
        <v>Yes</v>
      </c>
      <c r="R955" s="6">
        <v>43922</v>
      </c>
      <c r="T955" s="100" t="s">
        <v>325</v>
      </c>
    </row>
    <row r="956" spans="1:20" x14ac:dyDescent="0.25">
      <c r="A956" s="114" t="s">
        <v>64</v>
      </c>
      <c r="B956" s="113" t="s">
        <v>1120</v>
      </c>
      <c r="C956" s="114" t="s">
        <v>969</v>
      </c>
      <c r="F956" s="107" t="s">
        <v>864</v>
      </c>
      <c r="G956" s="10"/>
      <c r="H956" s="10"/>
      <c r="I956" s="10">
        <v>216.41</v>
      </c>
      <c r="J956" s="10"/>
      <c r="K956" s="10"/>
      <c r="L956" s="611">
        <f>L954</f>
        <v>222.9</v>
      </c>
      <c r="M956" s="10"/>
      <c r="N956" s="10"/>
      <c r="O956" s="51">
        <f>IF(P956="Yes",'MD Rates'!$B$1,R956)</f>
        <v>44287</v>
      </c>
      <c r="P956" s="5" t="str">
        <f t="shared" si="113"/>
        <v>Yes</v>
      </c>
      <c r="R956" s="6">
        <v>43922</v>
      </c>
      <c r="T956" s="100" t="s">
        <v>325</v>
      </c>
    </row>
    <row r="957" spans="1:20" x14ac:dyDescent="0.25">
      <c r="A957" s="114" t="s">
        <v>64</v>
      </c>
      <c r="B957" s="113" t="s">
        <v>1120</v>
      </c>
      <c r="C957" s="114" t="s">
        <v>969</v>
      </c>
      <c r="F957" s="107" t="s">
        <v>866</v>
      </c>
      <c r="G957" s="10"/>
      <c r="H957" s="10"/>
      <c r="I957" s="59">
        <v>108.23</v>
      </c>
      <c r="J957" s="10"/>
      <c r="K957" s="10"/>
      <c r="L957" s="611">
        <f>L955</f>
        <v>111.48</v>
      </c>
      <c r="M957" s="10"/>
      <c r="N957" s="10"/>
      <c r="O957" s="51">
        <f>IF(P957="Yes",'MD Rates'!$B$1,R957)</f>
        <v>44287</v>
      </c>
      <c r="P957" s="5" t="str">
        <f t="shared" si="113"/>
        <v>Yes</v>
      </c>
      <c r="R957" s="6">
        <v>43922</v>
      </c>
      <c r="T957" s="100" t="s">
        <v>325</v>
      </c>
    </row>
    <row r="958" spans="1:20" hidden="1" x14ac:dyDescent="0.25">
      <c r="A958" s="283" t="s">
        <v>312</v>
      </c>
      <c r="B958" s="113" t="s">
        <v>1120</v>
      </c>
      <c r="C958" s="257" t="s">
        <v>966</v>
      </c>
      <c r="F958" t="s">
        <v>256</v>
      </c>
      <c r="I958" s="258">
        <v>2008</v>
      </c>
      <c r="J958" s="239"/>
      <c r="K958" s="239"/>
      <c r="L958" s="627">
        <f>'MD Rates'!J325</f>
        <v>2008</v>
      </c>
      <c r="M958" s="10"/>
      <c r="N958" s="10"/>
      <c r="O958" s="51">
        <f>IF(P958="Yes",'MD Rates'!$B$1,R958)</f>
        <v>42826</v>
      </c>
      <c r="P958" s="274" t="str">
        <f t="shared" ref="P958:P989" si="115">IF(I958&lt;&gt;L958,"Yes","No")</f>
        <v>No</v>
      </c>
      <c r="R958" s="6">
        <v>42826</v>
      </c>
      <c r="S958"/>
    </row>
    <row r="959" spans="1:20" hidden="1" x14ac:dyDescent="0.25">
      <c r="A959" s="257" t="s">
        <v>313</v>
      </c>
      <c r="B959" s="113" t="s">
        <v>1120</v>
      </c>
      <c r="C959" s="257" t="s">
        <v>966</v>
      </c>
      <c r="F959" t="s">
        <v>256</v>
      </c>
      <c r="I959" s="258">
        <v>2008</v>
      </c>
      <c r="J959" s="239"/>
      <c r="K959" s="239"/>
      <c r="L959" s="627">
        <f>'MD Rates'!J325</f>
        <v>2008</v>
      </c>
      <c r="M959" s="10"/>
      <c r="N959" s="10"/>
      <c r="O959" s="51">
        <f>IF(P959="Yes",'MD Rates'!$B$1,R959)</f>
        <v>42826</v>
      </c>
      <c r="P959" s="274" t="str">
        <f t="shared" si="115"/>
        <v>No</v>
      </c>
      <c r="R959" s="6">
        <v>42826</v>
      </c>
      <c r="S959"/>
    </row>
    <row r="960" spans="1:20" ht="14.5" hidden="1" x14ac:dyDescent="0.35">
      <c r="A960" s="603" t="s">
        <v>1092</v>
      </c>
      <c r="B960" s="113" t="s">
        <v>1120</v>
      </c>
      <c r="C960" s="614" t="s">
        <v>963</v>
      </c>
      <c r="D960" s="603" t="s">
        <v>646</v>
      </c>
      <c r="E960" s="603">
        <v>160</v>
      </c>
      <c r="F960" s="603" t="s">
        <v>1093</v>
      </c>
      <c r="G960" s="603"/>
      <c r="H960" s="603"/>
      <c r="I960" s="603">
        <v>0</v>
      </c>
      <c r="L960" s="615">
        <v>0</v>
      </c>
      <c r="O960" s="6">
        <v>42461</v>
      </c>
      <c r="P960" s="5" t="str">
        <f t="shared" si="115"/>
        <v>No</v>
      </c>
      <c r="Q960" s="269"/>
      <c r="R960" s="6">
        <v>42095</v>
      </c>
      <c r="S960"/>
    </row>
    <row r="961" spans="1:19" ht="14.5" hidden="1" x14ac:dyDescent="0.35">
      <c r="A961" s="603" t="s">
        <v>1092</v>
      </c>
      <c r="B961" s="113" t="s">
        <v>1120</v>
      </c>
      <c r="C961" s="614" t="s">
        <v>963</v>
      </c>
      <c r="D961" s="603" t="s">
        <v>646</v>
      </c>
      <c r="E961" s="603">
        <v>160</v>
      </c>
      <c r="F961" s="603" t="s">
        <v>1094</v>
      </c>
      <c r="G961" s="603"/>
      <c r="H961" s="603"/>
      <c r="I961" s="603">
        <v>0</v>
      </c>
      <c r="L961" s="615">
        <v>0</v>
      </c>
      <c r="O961" s="51">
        <f>IF(P961="Yes",'MD Rates'!$B$1,R961)</f>
        <v>42461</v>
      </c>
      <c r="P961" s="5" t="str">
        <f t="shared" si="115"/>
        <v>No</v>
      </c>
      <c r="Q961" s="269"/>
      <c r="R961" s="6">
        <v>42461</v>
      </c>
      <c r="S961"/>
    </row>
    <row r="962" spans="1:19" ht="14.5" hidden="1" x14ac:dyDescent="0.35">
      <c r="A962" s="603" t="s">
        <v>1092</v>
      </c>
      <c r="B962" s="113" t="s">
        <v>1120</v>
      </c>
      <c r="C962" s="614" t="s">
        <v>963</v>
      </c>
      <c r="D962" s="603" t="s">
        <v>1095</v>
      </c>
      <c r="E962" s="603">
        <v>266</v>
      </c>
      <c r="F962" s="603" t="s">
        <v>1093</v>
      </c>
      <c r="G962" s="603"/>
      <c r="H962" s="603"/>
      <c r="I962" s="603">
        <v>0</v>
      </c>
      <c r="L962" s="615">
        <v>0</v>
      </c>
      <c r="O962" s="6">
        <v>42461</v>
      </c>
      <c r="P962" s="5" t="str">
        <f t="shared" si="115"/>
        <v>No</v>
      </c>
      <c r="Q962" s="269"/>
      <c r="R962" s="6">
        <v>42095</v>
      </c>
      <c r="S962"/>
    </row>
    <row r="963" spans="1:19" ht="14.5" hidden="1" x14ac:dyDescent="0.35">
      <c r="A963" s="603" t="s">
        <v>1092</v>
      </c>
      <c r="B963" s="113" t="s">
        <v>1120</v>
      </c>
      <c r="C963" s="614" t="s">
        <v>963</v>
      </c>
      <c r="D963" s="603" t="s">
        <v>1095</v>
      </c>
      <c r="E963" s="603">
        <v>266</v>
      </c>
      <c r="F963" s="603" t="s">
        <v>1094</v>
      </c>
      <c r="G963" s="603"/>
      <c r="H963" s="603"/>
      <c r="I963" s="603">
        <v>0</v>
      </c>
      <c r="L963" s="615">
        <v>0</v>
      </c>
      <c r="O963" s="51">
        <f>IF(P963="Yes",'MD Rates'!$B$1,R963)</f>
        <v>42461</v>
      </c>
      <c r="P963" s="5" t="str">
        <f t="shared" si="115"/>
        <v>No</v>
      </c>
      <c r="Q963" s="269"/>
      <c r="R963" s="6">
        <v>42461</v>
      </c>
      <c r="S963"/>
    </row>
    <row r="964" spans="1:19" ht="14.5" hidden="1" x14ac:dyDescent="0.35">
      <c r="A964" s="603" t="s">
        <v>1092</v>
      </c>
      <c r="B964" s="113" t="s">
        <v>1120</v>
      </c>
      <c r="C964" s="614" t="s">
        <v>963</v>
      </c>
      <c r="D964" s="603" t="s">
        <v>361</v>
      </c>
      <c r="E964" s="603">
        <v>240</v>
      </c>
      <c r="F964" s="603" t="s">
        <v>1093</v>
      </c>
      <c r="G964" s="603"/>
      <c r="H964" s="603"/>
      <c r="I964" s="603">
        <v>0</v>
      </c>
      <c r="L964" s="615">
        <v>0</v>
      </c>
      <c r="O964" s="6">
        <v>42461</v>
      </c>
      <c r="P964" s="5" t="str">
        <f t="shared" si="115"/>
        <v>No</v>
      </c>
      <c r="Q964" s="269"/>
      <c r="R964" s="6">
        <v>42095</v>
      </c>
      <c r="S964"/>
    </row>
    <row r="965" spans="1:19" ht="14.5" hidden="1" x14ac:dyDescent="0.35">
      <c r="A965" s="603" t="s">
        <v>1092</v>
      </c>
      <c r="B965" s="113" t="s">
        <v>1120</v>
      </c>
      <c r="C965" s="614" t="s">
        <v>963</v>
      </c>
      <c r="D965" s="603" t="s">
        <v>361</v>
      </c>
      <c r="E965" s="603">
        <v>240</v>
      </c>
      <c r="F965" s="603" t="s">
        <v>1094</v>
      </c>
      <c r="G965" s="603"/>
      <c r="H965" s="603"/>
      <c r="I965" s="603">
        <v>0</v>
      </c>
      <c r="L965" s="615">
        <v>0</v>
      </c>
      <c r="O965" s="51">
        <f>IF(P965="Yes",'MD Rates'!$B$1,R965)</f>
        <v>42461</v>
      </c>
      <c r="P965" s="5" t="str">
        <f t="shared" si="115"/>
        <v>No</v>
      </c>
      <c r="Q965" s="269"/>
      <c r="R965" s="6">
        <v>42461</v>
      </c>
      <c r="S965"/>
    </row>
    <row r="966" spans="1:19" ht="14.5" hidden="1" x14ac:dyDescent="0.35">
      <c r="A966" s="603" t="s">
        <v>1092</v>
      </c>
      <c r="B966" s="113" t="s">
        <v>1120</v>
      </c>
      <c r="C966" s="614" t="s">
        <v>963</v>
      </c>
      <c r="D966" s="603" t="s">
        <v>359</v>
      </c>
      <c r="E966" s="603">
        <v>350</v>
      </c>
      <c r="F966" s="603" t="s">
        <v>1093</v>
      </c>
      <c r="G966" s="603"/>
      <c r="H966" s="603"/>
      <c r="I966" s="603">
        <v>0</v>
      </c>
      <c r="L966" s="615">
        <v>0</v>
      </c>
      <c r="O966" s="6">
        <v>42461</v>
      </c>
      <c r="P966" s="5" t="str">
        <f t="shared" si="115"/>
        <v>No</v>
      </c>
      <c r="Q966" s="269"/>
      <c r="R966" s="6">
        <v>42095</v>
      </c>
      <c r="S966"/>
    </row>
    <row r="967" spans="1:19" ht="14.5" hidden="1" x14ac:dyDescent="0.35">
      <c r="A967" s="603" t="s">
        <v>1092</v>
      </c>
      <c r="B967" s="113" t="s">
        <v>1120</v>
      </c>
      <c r="C967" s="614" t="s">
        <v>963</v>
      </c>
      <c r="D967" s="603" t="s">
        <v>359</v>
      </c>
      <c r="E967" s="603">
        <v>350</v>
      </c>
      <c r="F967" s="603" t="s">
        <v>1094</v>
      </c>
      <c r="G967" s="603"/>
      <c r="H967" s="603"/>
      <c r="I967" s="603">
        <v>0</v>
      </c>
      <c r="L967" s="615">
        <v>0</v>
      </c>
      <c r="O967" s="51">
        <f>IF(P967="Yes",'MD Rates'!$B$1,R967)</f>
        <v>42461</v>
      </c>
      <c r="P967" s="5" t="str">
        <f t="shared" si="115"/>
        <v>No</v>
      </c>
      <c r="Q967" s="269"/>
      <c r="R967" s="6">
        <v>42461</v>
      </c>
      <c r="S967"/>
    </row>
    <row r="968" spans="1:19" ht="14.5" hidden="1" x14ac:dyDescent="0.35">
      <c r="A968" s="603" t="s">
        <v>1092</v>
      </c>
      <c r="B968" s="113" t="s">
        <v>1120</v>
      </c>
      <c r="C968" s="614" t="s">
        <v>963</v>
      </c>
      <c r="D968" s="603" t="s">
        <v>1083</v>
      </c>
      <c r="E968" s="603"/>
      <c r="F968" s="603" t="s">
        <v>1093</v>
      </c>
      <c r="G968" s="603"/>
      <c r="H968" s="603"/>
      <c r="I968" s="603">
        <v>0</v>
      </c>
      <c r="L968" s="615">
        <v>0</v>
      </c>
      <c r="O968" s="6">
        <v>42461</v>
      </c>
      <c r="P968" s="5" t="str">
        <f t="shared" si="115"/>
        <v>No</v>
      </c>
      <c r="Q968" s="269"/>
      <c r="R968" s="6">
        <v>42095</v>
      </c>
      <c r="S968"/>
    </row>
    <row r="969" spans="1:19" ht="14.5" hidden="1" x14ac:dyDescent="0.35">
      <c r="A969" s="603" t="s">
        <v>1092</v>
      </c>
      <c r="B969" s="113" t="s">
        <v>1120</v>
      </c>
      <c r="C969" s="614" t="s">
        <v>963</v>
      </c>
      <c r="D969" s="603" t="s">
        <v>1083</v>
      </c>
      <c r="E969" s="603"/>
      <c r="F969" s="603" t="s">
        <v>1094</v>
      </c>
      <c r="G969" s="603"/>
      <c r="H969" s="603"/>
      <c r="I969" s="603">
        <v>0</v>
      </c>
      <c r="L969" s="615">
        <v>0</v>
      </c>
      <c r="O969" s="51">
        <f>IF(P969="Yes",'MD Rates'!$B$1,R969)</f>
        <v>42461</v>
      </c>
      <c r="P969" s="5" t="str">
        <f t="shared" si="115"/>
        <v>No</v>
      </c>
      <c r="Q969" s="269"/>
      <c r="R969" s="6">
        <v>42461</v>
      </c>
      <c r="S969"/>
    </row>
    <row r="970" spans="1:19" ht="14.5" hidden="1" x14ac:dyDescent="0.35">
      <c r="A970" s="603" t="s">
        <v>1092</v>
      </c>
      <c r="B970" s="113" t="s">
        <v>1120</v>
      </c>
      <c r="C970" s="614" t="s">
        <v>963</v>
      </c>
      <c r="D970" s="603" t="s">
        <v>1076</v>
      </c>
      <c r="E970" s="603">
        <v>420</v>
      </c>
      <c r="F970" s="603" t="s">
        <v>1093</v>
      </c>
      <c r="G970" s="603"/>
      <c r="H970" s="603"/>
      <c r="I970" s="603">
        <v>0</v>
      </c>
      <c r="L970" s="615">
        <v>0</v>
      </c>
      <c r="O970" s="6">
        <v>42461</v>
      </c>
      <c r="P970" s="5" t="str">
        <f t="shared" si="115"/>
        <v>No</v>
      </c>
      <c r="Q970" s="269"/>
      <c r="R970" s="6">
        <v>42095</v>
      </c>
      <c r="S970"/>
    </row>
    <row r="971" spans="1:19" ht="14.5" hidden="1" x14ac:dyDescent="0.35">
      <c r="A971" s="603" t="s">
        <v>1092</v>
      </c>
      <c r="B971" s="113" t="s">
        <v>1120</v>
      </c>
      <c r="C971" s="614" t="s">
        <v>963</v>
      </c>
      <c r="D971" s="603" t="s">
        <v>1076</v>
      </c>
      <c r="E971" s="603">
        <v>420</v>
      </c>
      <c r="F971" s="603" t="s">
        <v>1094</v>
      </c>
      <c r="G971" s="603"/>
      <c r="H971" s="603"/>
      <c r="I971" s="603">
        <v>0</v>
      </c>
      <c r="L971" s="615">
        <v>0</v>
      </c>
      <c r="O971" s="51">
        <f>IF(P971="Yes",'MD Rates'!$B$1,R971)</f>
        <v>42461</v>
      </c>
      <c r="P971" s="5" t="str">
        <f t="shared" si="115"/>
        <v>No</v>
      </c>
      <c r="Q971" s="269"/>
      <c r="R971" s="6">
        <v>42461</v>
      </c>
      <c r="S971"/>
    </row>
    <row r="972" spans="1:19" ht="14.5" hidden="1" x14ac:dyDescent="0.35">
      <c r="A972" s="603" t="s">
        <v>1092</v>
      </c>
      <c r="B972" s="113" t="s">
        <v>1120</v>
      </c>
      <c r="C972" s="614" t="s">
        <v>963</v>
      </c>
      <c r="D972" s="603" t="s">
        <v>456</v>
      </c>
      <c r="E972" s="603"/>
      <c r="F972" s="603" t="s">
        <v>1093</v>
      </c>
      <c r="G972" s="603"/>
      <c r="H972" s="603"/>
      <c r="I972" s="603">
        <v>0</v>
      </c>
      <c r="L972" s="615">
        <v>0</v>
      </c>
      <c r="O972" s="6">
        <v>42461</v>
      </c>
      <c r="P972" s="5" t="str">
        <f t="shared" si="115"/>
        <v>No</v>
      </c>
      <c r="Q972" s="269"/>
      <c r="R972" s="6">
        <v>42095</v>
      </c>
      <c r="S972"/>
    </row>
    <row r="973" spans="1:19" ht="14.5" hidden="1" x14ac:dyDescent="0.35">
      <c r="A973" s="603" t="s">
        <v>1092</v>
      </c>
      <c r="B973" s="113" t="s">
        <v>1120</v>
      </c>
      <c r="C973" s="614" t="s">
        <v>963</v>
      </c>
      <c r="D973" s="603" t="s">
        <v>456</v>
      </c>
      <c r="E973" s="603"/>
      <c r="F973" s="603" t="s">
        <v>1094</v>
      </c>
      <c r="G973" s="603"/>
      <c r="H973" s="603"/>
      <c r="I973" s="603">
        <v>0</v>
      </c>
      <c r="L973" s="615">
        <v>0</v>
      </c>
      <c r="O973" s="51">
        <f>IF(P973="Yes",'MD Rates'!$B$1,R973)</f>
        <v>42461</v>
      </c>
      <c r="P973" s="5" t="str">
        <f t="shared" si="115"/>
        <v>No</v>
      </c>
      <c r="Q973" s="269"/>
      <c r="R973" s="6">
        <v>42461</v>
      </c>
      <c r="S973"/>
    </row>
    <row r="974" spans="1:19" ht="14.5" hidden="1" x14ac:dyDescent="0.35">
      <c r="A974" s="603" t="s">
        <v>1092</v>
      </c>
      <c r="B974" s="113" t="s">
        <v>1120</v>
      </c>
      <c r="C974" s="614" t="s">
        <v>963</v>
      </c>
      <c r="D974" s="603" t="s">
        <v>455</v>
      </c>
      <c r="E974" s="603"/>
      <c r="F974" s="603" t="s">
        <v>1093</v>
      </c>
      <c r="G974" s="603"/>
      <c r="H974" s="603"/>
      <c r="I974" s="603">
        <v>0</v>
      </c>
      <c r="L974" s="615">
        <v>0</v>
      </c>
      <c r="O974" s="6">
        <v>42461</v>
      </c>
      <c r="P974" s="5" t="str">
        <f t="shared" si="115"/>
        <v>No</v>
      </c>
      <c r="Q974" s="269"/>
      <c r="R974" s="6">
        <v>42095</v>
      </c>
      <c r="S974"/>
    </row>
    <row r="975" spans="1:19" ht="14.5" hidden="1" x14ac:dyDescent="0.35">
      <c r="A975" s="603" t="s">
        <v>1092</v>
      </c>
      <c r="B975" s="113" t="s">
        <v>1120</v>
      </c>
      <c r="C975" s="614" t="s">
        <v>963</v>
      </c>
      <c r="D975" s="603" t="s">
        <v>455</v>
      </c>
      <c r="E975" s="603"/>
      <c r="F975" s="603" t="s">
        <v>1094</v>
      </c>
      <c r="G975" s="603"/>
      <c r="H975" s="603"/>
      <c r="I975" s="603">
        <v>0</v>
      </c>
      <c r="L975" s="615">
        <v>0</v>
      </c>
      <c r="O975" s="51">
        <f>IF(P975="Yes",'MD Rates'!$B$1,R975)</f>
        <v>42461</v>
      </c>
      <c r="P975" s="5" t="str">
        <f t="shared" si="115"/>
        <v>No</v>
      </c>
      <c r="Q975" s="269"/>
      <c r="R975" s="6">
        <v>42461</v>
      </c>
      <c r="S975"/>
    </row>
    <row r="976" spans="1:19" ht="14.5" hidden="1" x14ac:dyDescent="0.35">
      <c r="A976" s="603" t="s">
        <v>1092</v>
      </c>
      <c r="B976" s="113" t="s">
        <v>1120</v>
      </c>
      <c r="C976" s="614" t="s">
        <v>963</v>
      </c>
      <c r="D976" s="603" t="s">
        <v>454</v>
      </c>
      <c r="E976" s="603"/>
      <c r="F976" s="603" t="s">
        <v>1093</v>
      </c>
      <c r="G976" s="603"/>
      <c r="H976" s="603"/>
      <c r="I976" s="603">
        <v>0</v>
      </c>
      <c r="L976" s="615">
        <v>0</v>
      </c>
      <c r="O976" s="6">
        <v>42461</v>
      </c>
      <c r="P976" s="5" t="str">
        <f t="shared" si="115"/>
        <v>No</v>
      </c>
      <c r="Q976" s="269"/>
      <c r="R976" s="6">
        <v>42095</v>
      </c>
      <c r="S976"/>
    </row>
    <row r="977" spans="1:19" ht="14.5" hidden="1" x14ac:dyDescent="0.35">
      <c r="A977" s="603" t="s">
        <v>1092</v>
      </c>
      <c r="B977" s="113" t="s">
        <v>1120</v>
      </c>
      <c r="C977" s="614" t="s">
        <v>963</v>
      </c>
      <c r="D977" s="603" t="s">
        <v>454</v>
      </c>
      <c r="E977" s="603"/>
      <c r="F977" s="603" t="s">
        <v>1094</v>
      </c>
      <c r="G977" s="603"/>
      <c r="H977" s="603"/>
      <c r="I977" s="603">
        <v>0</v>
      </c>
      <c r="L977" s="615">
        <v>0</v>
      </c>
      <c r="O977" s="51">
        <f>IF(P977="Yes",'MD Rates'!$B$1,R977)</f>
        <v>42461</v>
      </c>
      <c r="P977" s="5" t="str">
        <f t="shared" si="115"/>
        <v>No</v>
      </c>
      <c r="Q977" s="269"/>
      <c r="R977" s="6">
        <v>42461</v>
      </c>
      <c r="S977"/>
    </row>
    <row r="978" spans="1:19" ht="14.5" hidden="1" x14ac:dyDescent="0.35">
      <c r="A978" s="603" t="s">
        <v>1092</v>
      </c>
      <c r="B978" s="113" t="s">
        <v>1120</v>
      </c>
      <c r="C978" s="614" t="s">
        <v>963</v>
      </c>
      <c r="D978" s="603" t="s">
        <v>871</v>
      </c>
      <c r="E978" s="603">
        <v>417</v>
      </c>
      <c r="F978" s="603" t="s">
        <v>1093</v>
      </c>
      <c r="G978" s="603"/>
      <c r="H978" s="603"/>
      <c r="I978" s="603">
        <v>0</v>
      </c>
      <c r="L978" s="615">
        <v>0</v>
      </c>
      <c r="O978" s="6">
        <v>42461</v>
      </c>
      <c r="P978" s="5" t="str">
        <f t="shared" si="115"/>
        <v>No</v>
      </c>
      <c r="Q978" s="269"/>
      <c r="R978" s="6">
        <v>42095</v>
      </c>
      <c r="S978"/>
    </row>
    <row r="979" spans="1:19" ht="14.5" hidden="1" x14ac:dyDescent="0.35">
      <c r="A979" s="603" t="s">
        <v>1092</v>
      </c>
      <c r="B979" s="113" t="s">
        <v>1120</v>
      </c>
      <c r="C979" s="614" t="s">
        <v>963</v>
      </c>
      <c r="D979" s="603" t="s">
        <v>871</v>
      </c>
      <c r="E979" s="603">
        <v>417</v>
      </c>
      <c r="F979" s="603" t="s">
        <v>1094</v>
      </c>
      <c r="G979" s="603"/>
      <c r="H979" s="603"/>
      <c r="I979" s="603">
        <v>0</v>
      </c>
      <c r="L979" s="615">
        <v>0</v>
      </c>
      <c r="O979" s="51">
        <f>IF(P979="Yes",'MD Rates'!$B$1,R979)</f>
        <v>42461</v>
      </c>
      <c r="P979" s="5" t="str">
        <f t="shared" si="115"/>
        <v>No</v>
      </c>
      <c r="Q979" s="269"/>
      <c r="R979" s="6">
        <v>42461</v>
      </c>
      <c r="S979"/>
    </row>
    <row r="980" spans="1:19" ht="14.5" hidden="1" x14ac:dyDescent="0.35">
      <c r="A980" s="603" t="s">
        <v>1092</v>
      </c>
      <c r="B980" s="113" t="s">
        <v>1120</v>
      </c>
      <c r="C980" s="614" t="s">
        <v>963</v>
      </c>
      <c r="D980" s="603" t="s">
        <v>875</v>
      </c>
      <c r="E980" s="603">
        <v>437</v>
      </c>
      <c r="F980" s="603" t="s">
        <v>1093</v>
      </c>
      <c r="G980" s="603"/>
      <c r="H980" s="603"/>
      <c r="I980" s="603">
        <v>0</v>
      </c>
      <c r="L980" s="615">
        <v>0</v>
      </c>
      <c r="O980" s="6">
        <v>42461</v>
      </c>
      <c r="P980" s="5" t="str">
        <f t="shared" si="115"/>
        <v>No</v>
      </c>
      <c r="Q980" s="269"/>
      <c r="R980" s="6">
        <v>42095</v>
      </c>
      <c r="S980"/>
    </row>
    <row r="981" spans="1:19" ht="14.5" hidden="1" x14ac:dyDescent="0.35">
      <c r="A981" s="603" t="s">
        <v>1092</v>
      </c>
      <c r="B981" s="113" t="s">
        <v>1120</v>
      </c>
      <c r="C981" s="614" t="s">
        <v>963</v>
      </c>
      <c r="D981" s="603" t="s">
        <v>875</v>
      </c>
      <c r="E981" s="603">
        <v>437</v>
      </c>
      <c r="F981" s="603" t="s">
        <v>1094</v>
      </c>
      <c r="G981" s="603"/>
      <c r="H981" s="603"/>
      <c r="I981" s="603">
        <v>0</v>
      </c>
      <c r="L981" s="615">
        <v>0</v>
      </c>
      <c r="O981" s="51">
        <f>IF(P981="Yes",'MD Rates'!$B$1,R981)</f>
        <v>42461</v>
      </c>
      <c r="P981" s="5" t="str">
        <f t="shared" si="115"/>
        <v>No</v>
      </c>
      <c r="Q981" s="269"/>
      <c r="R981" s="6">
        <v>42461</v>
      </c>
      <c r="S981"/>
    </row>
    <row r="982" spans="1:19" ht="14.5" hidden="1" x14ac:dyDescent="0.35">
      <c r="A982" s="603" t="s">
        <v>1092</v>
      </c>
      <c r="B982" s="113" t="s">
        <v>1120</v>
      </c>
      <c r="C982" s="614" t="s">
        <v>963</v>
      </c>
      <c r="D982" s="603" t="s">
        <v>878</v>
      </c>
      <c r="E982" s="603">
        <v>473</v>
      </c>
      <c r="F982" s="603" t="s">
        <v>1093</v>
      </c>
      <c r="G982" s="603"/>
      <c r="H982" s="603"/>
      <c r="I982" s="603">
        <v>0</v>
      </c>
      <c r="L982" s="615">
        <v>0</v>
      </c>
      <c r="O982" s="6">
        <v>42461</v>
      </c>
      <c r="P982" s="5" t="str">
        <f t="shared" si="115"/>
        <v>No</v>
      </c>
      <c r="Q982" s="269"/>
      <c r="R982" s="6">
        <v>42095</v>
      </c>
      <c r="S982"/>
    </row>
    <row r="983" spans="1:19" ht="14.5" hidden="1" x14ac:dyDescent="0.35">
      <c r="A983" s="603" t="s">
        <v>1092</v>
      </c>
      <c r="B983" s="113" t="s">
        <v>1120</v>
      </c>
      <c r="C983" s="614" t="s">
        <v>963</v>
      </c>
      <c r="D983" s="603" t="s">
        <v>878</v>
      </c>
      <c r="E983" s="603">
        <v>473</v>
      </c>
      <c r="F983" s="603" t="s">
        <v>1094</v>
      </c>
      <c r="G983" s="603"/>
      <c r="H983" s="603"/>
      <c r="I983" s="603">
        <v>0</v>
      </c>
      <c r="L983" s="615">
        <v>0</v>
      </c>
      <c r="O983" s="51">
        <f>IF(P983="Yes",'MD Rates'!$B$1,R983)</f>
        <v>42461</v>
      </c>
      <c r="P983" s="5" t="str">
        <f t="shared" si="115"/>
        <v>No</v>
      </c>
      <c r="Q983" s="269"/>
      <c r="R983" s="6">
        <v>42461</v>
      </c>
      <c r="S983"/>
    </row>
    <row r="984" spans="1:19" ht="14.5" hidden="1" x14ac:dyDescent="0.35">
      <c r="A984" s="603" t="s">
        <v>1092</v>
      </c>
      <c r="B984" s="113" t="s">
        <v>1120</v>
      </c>
      <c r="C984" s="614" t="s">
        <v>963</v>
      </c>
      <c r="D984" s="603" t="s">
        <v>880</v>
      </c>
      <c r="E984" s="603">
        <v>485</v>
      </c>
      <c r="F984" s="603" t="s">
        <v>1093</v>
      </c>
      <c r="G984" s="603"/>
      <c r="H984" s="603"/>
      <c r="I984" s="603">
        <v>0</v>
      </c>
      <c r="L984" s="615">
        <v>0</v>
      </c>
      <c r="O984" s="6">
        <v>42461</v>
      </c>
      <c r="P984" s="5" t="str">
        <f t="shared" si="115"/>
        <v>No</v>
      </c>
      <c r="Q984" s="269"/>
      <c r="R984" s="6">
        <v>42095</v>
      </c>
      <c r="S984"/>
    </row>
    <row r="985" spans="1:19" ht="14.5" hidden="1" x14ac:dyDescent="0.35">
      <c r="A985" s="603" t="s">
        <v>1092</v>
      </c>
      <c r="B985" s="113" t="s">
        <v>1120</v>
      </c>
      <c r="C985" s="614" t="s">
        <v>963</v>
      </c>
      <c r="D985" s="603" t="s">
        <v>880</v>
      </c>
      <c r="E985" s="603">
        <v>485</v>
      </c>
      <c r="F985" s="603" t="s">
        <v>1094</v>
      </c>
      <c r="G985" s="603"/>
      <c r="H985" s="603"/>
      <c r="I985" s="603">
        <v>0</v>
      </c>
      <c r="L985" s="615">
        <v>0</v>
      </c>
      <c r="O985" s="51">
        <f>IF(P985="Yes",'MD Rates'!$B$1,R985)</f>
        <v>42461</v>
      </c>
      <c r="P985" s="5" t="str">
        <f t="shared" si="115"/>
        <v>No</v>
      </c>
      <c r="Q985" s="269"/>
      <c r="R985" s="6">
        <v>42461</v>
      </c>
      <c r="S985"/>
    </row>
    <row r="986" spans="1:19" ht="14.5" hidden="1" x14ac:dyDescent="0.35">
      <c r="A986" s="603" t="s">
        <v>1092</v>
      </c>
      <c r="B986" s="113" t="s">
        <v>1120</v>
      </c>
      <c r="C986" s="614" t="s">
        <v>963</v>
      </c>
      <c r="D986" s="603" t="s">
        <v>884</v>
      </c>
      <c r="E986" s="603">
        <v>505</v>
      </c>
      <c r="F986" s="603" t="s">
        <v>1093</v>
      </c>
      <c r="G986" s="603"/>
      <c r="H986" s="603"/>
      <c r="I986" s="603">
        <v>0</v>
      </c>
      <c r="L986" s="615">
        <v>0</v>
      </c>
      <c r="O986" s="6">
        <v>42461</v>
      </c>
      <c r="P986" s="5" t="str">
        <f t="shared" si="115"/>
        <v>No</v>
      </c>
      <c r="Q986" s="269"/>
      <c r="R986" s="6">
        <v>42095</v>
      </c>
      <c r="S986"/>
    </row>
    <row r="987" spans="1:19" ht="14.5" hidden="1" x14ac:dyDescent="0.35">
      <c r="A987" s="603" t="s">
        <v>1092</v>
      </c>
      <c r="B987" s="113" t="s">
        <v>1120</v>
      </c>
      <c r="C987" s="614" t="s">
        <v>963</v>
      </c>
      <c r="D987" s="603" t="s">
        <v>884</v>
      </c>
      <c r="E987" s="603">
        <v>505</v>
      </c>
      <c r="F987" s="603" t="s">
        <v>1094</v>
      </c>
      <c r="G987" s="603"/>
      <c r="H987" s="603"/>
      <c r="I987" s="603">
        <v>0</v>
      </c>
      <c r="L987" s="615">
        <v>0</v>
      </c>
      <c r="O987" s="51">
        <f>IF(P987="Yes",'MD Rates'!$B$1,R987)</f>
        <v>42461</v>
      </c>
      <c r="P987" s="5" t="str">
        <f t="shared" si="115"/>
        <v>No</v>
      </c>
      <c r="Q987" s="269"/>
      <c r="R987" s="6">
        <v>42461</v>
      </c>
      <c r="S987"/>
    </row>
    <row r="988" spans="1:19" ht="14.5" hidden="1" x14ac:dyDescent="0.35">
      <c r="A988" s="603" t="s">
        <v>1092</v>
      </c>
      <c r="B988" s="113" t="s">
        <v>1120</v>
      </c>
      <c r="C988" s="614" t="s">
        <v>963</v>
      </c>
      <c r="D988" s="603" t="s">
        <v>886</v>
      </c>
      <c r="E988" s="603">
        <v>515</v>
      </c>
      <c r="F988" s="603" t="s">
        <v>1093</v>
      </c>
      <c r="G988" s="603"/>
      <c r="H988" s="603"/>
      <c r="I988" s="603">
        <v>0</v>
      </c>
      <c r="L988" s="615">
        <v>0</v>
      </c>
      <c r="O988" s="6">
        <v>42461</v>
      </c>
      <c r="P988" s="5" t="str">
        <f t="shared" si="115"/>
        <v>No</v>
      </c>
      <c r="Q988" s="269"/>
      <c r="R988" s="6">
        <v>42095</v>
      </c>
      <c r="S988"/>
    </row>
    <row r="989" spans="1:19" ht="14.5" hidden="1" x14ac:dyDescent="0.35">
      <c r="A989" s="603" t="s">
        <v>1092</v>
      </c>
      <c r="B989" s="113" t="s">
        <v>1120</v>
      </c>
      <c r="C989" s="614" t="s">
        <v>963</v>
      </c>
      <c r="D989" s="603" t="s">
        <v>886</v>
      </c>
      <c r="E989" s="603">
        <v>515</v>
      </c>
      <c r="F989" s="603" t="s">
        <v>1094</v>
      </c>
      <c r="G989" s="603"/>
      <c r="H989" s="603"/>
      <c r="I989" s="603">
        <v>0</v>
      </c>
      <c r="L989" s="615">
        <v>0</v>
      </c>
      <c r="O989" s="51">
        <f>IF(P989="Yes",'MD Rates'!$B$1,R989)</f>
        <v>42461</v>
      </c>
      <c r="P989" s="5" t="str">
        <f t="shared" si="115"/>
        <v>No</v>
      </c>
      <c r="Q989" s="269"/>
      <c r="R989" s="6">
        <v>42461</v>
      </c>
      <c r="S989"/>
    </row>
    <row r="990" spans="1:19" ht="14.5" hidden="1" x14ac:dyDescent="0.35">
      <c r="A990" s="603" t="s">
        <v>1092</v>
      </c>
      <c r="B990" s="113" t="s">
        <v>1120</v>
      </c>
      <c r="C990" s="614" t="s">
        <v>963</v>
      </c>
      <c r="D990" s="603" t="s">
        <v>888</v>
      </c>
      <c r="E990" s="603">
        <v>527</v>
      </c>
      <c r="F990" s="603" t="s">
        <v>1093</v>
      </c>
      <c r="G990" s="603"/>
      <c r="H990" s="603"/>
      <c r="I990" s="603">
        <v>0</v>
      </c>
      <c r="L990" s="615">
        <v>0</v>
      </c>
      <c r="O990" s="6">
        <v>42461</v>
      </c>
      <c r="P990" s="5" t="str">
        <f t="shared" ref="P990:P1053" si="116">IF(I990&lt;&gt;L990,"Yes","No")</f>
        <v>No</v>
      </c>
      <c r="Q990" s="269"/>
      <c r="R990" s="6">
        <v>42095</v>
      </c>
      <c r="S990"/>
    </row>
    <row r="991" spans="1:19" ht="14.5" hidden="1" x14ac:dyDescent="0.35">
      <c r="A991" s="603" t="s">
        <v>1092</v>
      </c>
      <c r="B991" s="113" t="s">
        <v>1120</v>
      </c>
      <c r="C991" s="614" t="s">
        <v>963</v>
      </c>
      <c r="D991" s="603" t="s">
        <v>888</v>
      </c>
      <c r="E991" s="603">
        <v>527</v>
      </c>
      <c r="F991" s="603" t="s">
        <v>1094</v>
      </c>
      <c r="G991" s="603"/>
      <c r="H991" s="603"/>
      <c r="I991" s="603">
        <v>0</v>
      </c>
      <c r="L991" s="615">
        <v>0</v>
      </c>
      <c r="O991" s="51">
        <f>IF(P991="Yes",'MD Rates'!$B$1,R991)</f>
        <v>42461</v>
      </c>
      <c r="P991" s="5" t="str">
        <f t="shared" si="116"/>
        <v>No</v>
      </c>
      <c r="Q991" s="269"/>
      <c r="R991" s="6">
        <v>42461</v>
      </c>
      <c r="S991"/>
    </row>
    <row r="992" spans="1:19" ht="14.5" hidden="1" x14ac:dyDescent="0.35">
      <c r="A992" s="603" t="s">
        <v>1092</v>
      </c>
      <c r="B992" s="113" t="s">
        <v>1120</v>
      </c>
      <c r="C992" s="614" t="s">
        <v>966</v>
      </c>
      <c r="D992" s="603" t="s">
        <v>25</v>
      </c>
      <c r="E992" s="603">
        <v>540</v>
      </c>
      <c r="F992" s="603" t="s">
        <v>1093</v>
      </c>
      <c r="G992" s="603"/>
      <c r="H992" s="603"/>
      <c r="I992" s="603">
        <v>0</v>
      </c>
      <c r="L992" s="615">
        <v>0</v>
      </c>
      <c r="O992" s="6">
        <v>42461</v>
      </c>
      <c r="P992" s="5" t="str">
        <f t="shared" si="116"/>
        <v>No</v>
      </c>
      <c r="Q992" s="269"/>
      <c r="R992" s="6">
        <v>42095</v>
      </c>
      <c r="S992"/>
    </row>
    <row r="993" spans="1:19" ht="14.5" hidden="1" x14ac:dyDescent="0.35">
      <c r="A993" s="603" t="s">
        <v>1092</v>
      </c>
      <c r="B993" s="113" t="s">
        <v>1120</v>
      </c>
      <c r="C993" s="614" t="s">
        <v>966</v>
      </c>
      <c r="D993" s="603" t="s">
        <v>25</v>
      </c>
      <c r="E993" s="603">
        <v>540</v>
      </c>
      <c r="F993" s="603" t="s">
        <v>1094</v>
      </c>
      <c r="G993" s="603"/>
      <c r="H993" s="603"/>
      <c r="I993" s="603">
        <v>0</v>
      </c>
      <c r="L993" s="615">
        <v>0</v>
      </c>
      <c r="O993" s="51">
        <f>IF(P993="Yes",'MD Rates'!$B$1,R993)</f>
        <v>42461</v>
      </c>
      <c r="P993" s="5" t="str">
        <f t="shared" si="116"/>
        <v>No</v>
      </c>
      <c r="Q993" s="269"/>
      <c r="R993" s="6">
        <v>42461</v>
      </c>
      <c r="S993"/>
    </row>
    <row r="994" spans="1:19" ht="14.5" hidden="1" x14ac:dyDescent="0.35">
      <c r="A994" s="603" t="s">
        <v>1092</v>
      </c>
      <c r="B994" s="113" t="s">
        <v>1120</v>
      </c>
      <c r="C994" s="614" t="s">
        <v>966</v>
      </c>
      <c r="D994" s="603" t="s">
        <v>26</v>
      </c>
      <c r="E994" s="603"/>
      <c r="F994" s="603" t="s">
        <v>1093</v>
      </c>
      <c r="G994" s="603"/>
      <c r="H994" s="603"/>
      <c r="I994" s="603">
        <v>0</v>
      </c>
      <c r="L994" s="615">
        <v>0</v>
      </c>
      <c r="O994" s="6">
        <v>42461</v>
      </c>
      <c r="P994" s="5" t="str">
        <f t="shared" si="116"/>
        <v>No</v>
      </c>
      <c r="Q994" s="269"/>
      <c r="R994" s="6">
        <v>42095</v>
      </c>
      <c r="S994"/>
    </row>
    <row r="995" spans="1:19" ht="14.5" hidden="1" x14ac:dyDescent="0.35">
      <c r="A995" s="603" t="s">
        <v>1092</v>
      </c>
      <c r="B995" s="113" t="s">
        <v>1120</v>
      </c>
      <c r="C995" s="614" t="s">
        <v>966</v>
      </c>
      <c r="D995" s="603" t="s">
        <v>26</v>
      </c>
      <c r="E995" s="603"/>
      <c r="F995" s="603" t="s">
        <v>1094</v>
      </c>
      <c r="G995" s="603"/>
      <c r="H995" s="603"/>
      <c r="I995" s="603">
        <v>0</v>
      </c>
      <c r="L995" s="615">
        <v>0</v>
      </c>
      <c r="O995" s="51">
        <f>IF(P995="Yes",'MD Rates'!$B$1,R995)</f>
        <v>42461</v>
      </c>
      <c r="P995" s="5" t="str">
        <f t="shared" si="116"/>
        <v>No</v>
      </c>
      <c r="Q995" s="269"/>
      <c r="R995" s="6">
        <v>42461</v>
      </c>
      <c r="S995"/>
    </row>
    <row r="996" spans="1:19" ht="14.5" hidden="1" x14ac:dyDescent="0.35">
      <c r="A996" s="603" t="s">
        <v>1092</v>
      </c>
      <c r="B996" s="113" t="s">
        <v>1120</v>
      </c>
      <c r="C996" s="614" t="s">
        <v>966</v>
      </c>
      <c r="D996" s="603" t="s">
        <v>342</v>
      </c>
      <c r="E996" s="603">
        <v>318</v>
      </c>
      <c r="F996" s="603" t="s">
        <v>1093</v>
      </c>
      <c r="G996" s="603"/>
      <c r="H996" s="603"/>
      <c r="I996" s="603">
        <v>0</v>
      </c>
      <c r="L996" s="615">
        <v>0</v>
      </c>
      <c r="O996" s="6">
        <v>42461</v>
      </c>
      <c r="P996" s="5" t="str">
        <f t="shared" si="116"/>
        <v>No</v>
      </c>
      <c r="Q996" s="269"/>
      <c r="R996" s="6">
        <v>42095</v>
      </c>
      <c r="S996"/>
    </row>
    <row r="997" spans="1:19" ht="14.5" hidden="1" x14ac:dyDescent="0.35">
      <c r="A997" s="603" t="s">
        <v>1092</v>
      </c>
      <c r="B997" s="113" t="s">
        <v>1120</v>
      </c>
      <c r="C997" s="614" t="s">
        <v>966</v>
      </c>
      <c r="D997" s="603" t="s">
        <v>342</v>
      </c>
      <c r="E997" s="603">
        <v>318</v>
      </c>
      <c r="F997" s="603" t="s">
        <v>1094</v>
      </c>
      <c r="G997" s="603"/>
      <c r="H997" s="603"/>
      <c r="I997" s="603">
        <v>0</v>
      </c>
      <c r="L997" s="615">
        <v>0</v>
      </c>
      <c r="O997" s="51">
        <f>IF(P997="Yes",'MD Rates'!$B$1,R997)</f>
        <v>42461</v>
      </c>
      <c r="P997" s="5" t="str">
        <f t="shared" si="116"/>
        <v>No</v>
      </c>
      <c r="Q997" s="269"/>
      <c r="R997" s="6">
        <v>42461</v>
      </c>
      <c r="S997"/>
    </row>
    <row r="998" spans="1:19" ht="14.5" hidden="1" x14ac:dyDescent="0.35">
      <c r="A998" s="603" t="s">
        <v>1092</v>
      </c>
      <c r="B998" s="113" t="s">
        <v>1120</v>
      </c>
      <c r="C998" s="614" t="s">
        <v>966</v>
      </c>
      <c r="D998" s="603" t="s">
        <v>342</v>
      </c>
      <c r="E998" s="603">
        <v>325</v>
      </c>
      <c r="F998" s="603" t="s">
        <v>1093</v>
      </c>
      <c r="G998" s="603"/>
      <c r="H998" s="603"/>
      <c r="I998" s="603">
        <v>0</v>
      </c>
      <c r="L998" s="615">
        <v>0</v>
      </c>
      <c r="O998" s="6">
        <v>42461</v>
      </c>
      <c r="P998" s="5" t="str">
        <f t="shared" si="116"/>
        <v>No</v>
      </c>
      <c r="Q998" s="269"/>
      <c r="R998" s="6">
        <v>42095</v>
      </c>
      <c r="S998"/>
    </row>
    <row r="999" spans="1:19" ht="14.5" hidden="1" x14ac:dyDescent="0.35">
      <c r="A999" s="603" t="s">
        <v>1092</v>
      </c>
      <c r="B999" s="113" t="s">
        <v>1120</v>
      </c>
      <c r="C999" s="614" t="s">
        <v>966</v>
      </c>
      <c r="D999" s="603" t="s">
        <v>342</v>
      </c>
      <c r="E999" s="603">
        <v>325</v>
      </c>
      <c r="F999" s="603" t="s">
        <v>1094</v>
      </c>
      <c r="G999" s="603"/>
      <c r="H999" s="603"/>
      <c r="I999" s="603">
        <v>0</v>
      </c>
      <c r="L999" s="615">
        <v>0</v>
      </c>
      <c r="O999" s="51">
        <f>IF(P999="Yes",'MD Rates'!$B$1,R999)</f>
        <v>42461</v>
      </c>
      <c r="P999" s="5" t="str">
        <f t="shared" si="116"/>
        <v>No</v>
      </c>
      <c r="Q999" s="269"/>
      <c r="R999" s="6">
        <v>42461</v>
      </c>
      <c r="S999"/>
    </row>
    <row r="1000" spans="1:19" ht="14.5" hidden="1" x14ac:dyDescent="0.35">
      <c r="A1000" s="603" t="s">
        <v>1092</v>
      </c>
      <c r="B1000" s="113" t="s">
        <v>1120</v>
      </c>
      <c r="C1000" s="614" t="s">
        <v>966</v>
      </c>
      <c r="D1000" s="603" t="s">
        <v>343</v>
      </c>
      <c r="E1000" s="603">
        <v>425</v>
      </c>
      <c r="F1000" s="603" t="s">
        <v>1093</v>
      </c>
      <c r="G1000" s="603"/>
      <c r="H1000" s="603"/>
      <c r="I1000" s="603">
        <v>0</v>
      </c>
      <c r="L1000" s="615">
        <v>0</v>
      </c>
      <c r="O1000" s="6">
        <v>42461</v>
      </c>
      <c r="P1000" s="5" t="str">
        <f t="shared" si="116"/>
        <v>No</v>
      </c>
      <c r="Q1000" s="269"/>
      <c r="R1000" s="6">
        <v>42095</v>
      </c>
      <c r="S1000"/>
    </row>
    <row r="1001" spans="1:19" ht="14.5" hidden="1" x14ac:dyDescent="0.35">
      <c r="A1001" s="603" t="s">
        <v>1092</v>
      </c>
      <c r="B1001" s="113" t="s">
        <v>1120</v>
      </c>
      <c r="C1001" s="614" t="s">
        <v>966</v>
      </c>
      <c r="D1001" s="603" t="s">
        <v>343</v>
      </c>
      <c r="E1001" s="603">
        <v>425</v>
      </c>
      <c r="F1001" s="603" t="s">
        <v>1094</v>
      </c>
      <c r="G1001" s="603"/>
      <c r="H1001" s="603"/>
      <c r="I1001" s="603">
        <v>0</v>
      </c>
      <c r="L1001" s="615">
        <v>0</v>
      </c>
      <c r="O1001" s="51">
        <f>IF(P1001="Yes",'MD Rates'!$B$1,R1001)</f>
        <v>42461</v>
      </c>
      <c r="P1001" s="5" t="str">
        <f t="shared" si="116"/>
        <v>No</v>
      </c>
      <c r="Q1001" s="269"/>
      <c r="R1001" s="6">
        <v>42461</v>
      </c>
      <c r="S1001"/>
    </row>
    <row r="1002" spans="1:19" ht="14.5" hidden="1" x14ac:dyDescent="0.35">
      <c r="A1002" s="603" t="s">
        <v>1092</v>
      </c>
      <c r="B1002" s="113" t="s">
        <v>1120</v>
      </c>
      <c r="C1002" s="614" t="s">
        <v>966</v>
      </c>
      <c r="D1002" s="603" t="s">
        <v>343</v>
      </c>
      <c r="E1002" s="603">
        <v>445</v>
      </c>
      <c r="F1002" s="603" t="s">
        <v>1093</v>
      </c>
      <c r="G1002" s="603"/>
      <c r="H1002" s="603"/>
      <c r="I1002" s="603">
        <v>0</v>
      </c>
      <c r="L1002" s="615">
        <v>0</v>
      </c>
      <c r="O1002" s="6">
        <v>42461</v>
      </c>
      <c r="P1002" s="5" t="str">
        <f t="shared" si="116"/>
        <v>No</v>
      </c>
      <c r="Q1002" s="269"/>
      <c r="R1002" s="6">
        <v>42095</v>
      </c>
      <c r="S1002"/>
    </row>
    <row r="1003" spans="1:19" ht="14.5" hidden="1" x14ac:dyDescent="0.35">
      <c r="A1003" s="603" t="s">
        <v>1092</v>
      </c>
      <c r="B1003" s="113" t="s">
        <v>1120</v>
      </c>
      <c r="C1003" s="614" t="s">
        <v>966</v>
      </c>
      <c r="D1003" s="603" t="s">
        <v>343</v>
      </c>
      <c r="E1003" s="603">
        <v>445</v>
      </c>
      <c r="F1003" s="603" t="s">
        <v>1094</v>
      </c>
      <c r="G1003" s="603"/>
      <c r="H1003" s="603"/>
      <c r="I1003" s="603">
        <v>0</v>
      </c>
      <c r="L1003" s="615">
        <v>0</v>
      </c>
      <c r="O1003" s="51">
        <f>IF(P1003="Yes",'MD Rates'!$B$1,R1003)</f>
        <v>42461</v>
      </c>
      <c r="P1003" s="5" t="str">
        <f t="shared" si="116"/>
        <v>No</v>
      </c>
      <c r="Q1003" s="269"/>
      <c r="R1003" s="6">
        <v>42461</v>
      </c>
      <c r="S1003"/>
    </row>
    <row r="1004" spans="1:19" ht="14.5" hidden="1" x14ac:dyDescent="0.35">
      <c r="A1004" s="603" t="s">
        <v>1092</v>
      </c>
      <c r="B1004" s="113" t="s">
        <v>1120</v>
      </c>
      <c r="C1004" s="614" t="s">
        <v>966</v>
      </c>
      <c r="D1004" s="603" t="s">
        <v>344</v>
      </c>
      <c r="E1004" s="603">
        <v>505</v>
      </c>
      <c r="F1004" s="603" t="s">
        <v>1093</v>
      </c>
      <c r="G1004" s="603"/>
      <c r="H1004" s="603"/>
      <c r="I1004" s="603">
        <v>0</v>
      </c>
      <c r="L1004" s="615">
        <v>0</v>
      </c>
      <c r="O1004" s="6">
        <v>42461</v>
      </c>
      <c r="P1004" s="5" t="str">
        <f t="shared" si="116"/>
        <v>No</v>
      </c>
      <c r="Q1004" s="269"/>
      <c r="R1004" s="6">
        <v>42095</v>
      </c>
      <c r="S1004"/>
    </row>
    <row r="1005" spans="1:19" ht="14.5" hidden="1" x14ac:dyDescent="0.35">
      <c r="A1005" s="603" t="s">
        <v>1092</v>
      </c>
      <c r="B1005" s="113" t="s">
        <v>1120</v>
      </c>
      <c r="C1005" s="614" t="s">
        <v>966</v>
      </c>
      <c r="D1005" s="603" t="s">
        <v>344</v>
      </c>
      <c r="E1005" s="603">
        <v>505</v>
      </c>
      <c r="F1005" s="603" t="s">
        <v>1094</v>
      </c>
      <c r="G1005" s="603"/>
      <c r="H1005" s="603"/>
      <c r="I1005" s="603">
        <v>0</v>
      </c>
      <c r="L1005" s="615">
        <v>0</v>
      </c>
      <c r="O1005" s="51">
        <f>IF(P1005="Yes",'MD Rates'!$B$1,R1005)</f>
        <v>42461</v>
      </c>
      <c r="P1005" s="5" t="str">
        <f t="shared" si="116"/>
        <v>No</v>
      </c>
      <c r="Q1005" s="269"/>
      <c r="R1005" s="6">
        <v>42461</v>
      </c>
      <c r="S1005"/>
    </row>
    <row r="1006" spans="1:19" ht="14.5" hidden="1" x14ac:dyDescent="0.35">
      <c r="A1006" s="603" t="s">
        <v>1092</v>
      </c>
      <c r="B1006" s="113" t="s">
        <v>1120</v>
      </c>
      <c r="C1006" s="614" t="s">
        <v>966</v>
      </c>
      <c r="D1006" s="603" t="s">
        <v>344</v>
      </c>
      <c r="E1006" s="603">
        <v>525</v>
      </c>
      <c r="F1006" s="603" t="s">
        <v>1093</v>
      </c>
      <c r="G1006" s="603"/>
      <c r="H1006" s="603"/>
      <c r="I1006" s="603">
        <v>0</v>
      </c>
      <c r="L1006" s="615">
        <v>0</v>
      </c>
      <c r="O1006" s="6">
        <v>42461</v>
      </c>
      <c r="P1006" s="5" t="str">
        <f t="shared" si="116"/>
        <v>No</v>
      </c>
      <c r="Q1006" s="269"/>
      <c r="R1006" s="6">
        <v>42095</v>
      </c>
      <c r="S1006"/>
    </row>
    <row r="1007" spans="1:19" ht="14.5" hidden="1" x14ac:dyDescent="0.35">
      <c r="A1007" s="603" t="s">
        <v>1092</v>
      </c>
      <c r="B1007" s="113" t="s">
        <v>1120</v>
      </c>
      <c r="C1007" s="614" t="s">
        <v>966</v>
      </c>
      <c r="D1007" s="603" t="s">
        <v>344</v>
      </c>
      <c r="E1007" s="603">
        <v>525</v>
      </c>
      <c r="F1007" s="603" t="s">
        <v>1094</v>
      </c>
      <c r="G1007" s="603"/>
      <c r="H1007" s="603"/>
      <c r="I1007" s="603">
        <v>0</v>
      </c>
      <c r="L1007" s="615">
        <v>0</v>
      </c>
      <c r="O1007" s="51">
        <f>IF(P1007="Yes",'MD Rates'!$B$1,R1007)</f>
        <v>42461</v>
      </c>
      <c r="P1007" s="5" t="str">
        <f t="shared" si="116"/>
        <v>No</v>
      </c>
      <c r="Q1007" s="269"/>
      <c r="R1007" s="6">
        <v>42461</v>
      </c>
      <c r="S1007"/>
    </row>
    <row r="1008" spans="1:19" ht="14.5" hidden="1" x14ac:dyDescent="0.35">
      <c r="A1008" s="603" t="s">
        <v>1092</v>
      </c>
      <c r="B1008" s="113" t="s">
        <v>1120</v>
      </c>
      <c r="C1008" s="614" t="s">
        <v>966</v>
      </c>
      <c r="D1008" s="603" t="s">
        <v>344</v>
      </c>
      <c r="E1008" s="603">
        <v>528</v>
      </c>
      <c r="F1008" s="603" t="s">
        <v>1093</v>
      </c>
      <c r="G1008" s="603"/>
      <c r="H1008" s="603"/>
      <c r="I1008" s="603">
        <v>0</v>
      </c>
      <c r="L1008" s="615">
        <v>0</v>
      </c>
      <c r="O1008" s="6">
        <v>42461</v>
      </c>
      <c r="P1008" s="5" t="str">
        <f t="shared" si="116"/>
        <v>No</v>
      </c>
      <c r="Q1008" s="269"/>
      <c r="R1008" s="6">
        <v>42095</v>
      </c>
      <c r="S1008"/>
    </row>
    <row r="1009" spans="1:19" ht="14.5" hidden="1" x14ac:dyDescent="0.35">
      <c r="A1009" s="603" t="s">
        <v>1092</v>
      </c>
      <c r="B1009" s="113" t="s">
        <v>1120</v>
      </c>
      <c r="C1009" s="614" t="s">
        <v>966</v>
      </c>
      <c r="D1009" s="603" t="s">
        <v>344</v>
      </c>
      <c r="E1009" s="603">
        <v>528</v>
      </c>
      <c r="F1009" s="603" t="s">
        <v>1094</v>
      </c>
      <c r="G1009" s="603"/>
      <c r="H1009" s="603"/>
      <c r="I1009" s="603">
        <v>0</v>
      </c>
      <c r="L1009" s="615">
        <v>0</v>
      </c>
      <c r="O1009" s="51">
        <f>IF(P1009="Yes",'MD Rates'!$B$1,R1009)</f>
        <v>42461</v>
      </c>
      <c r="P1009" s="5" t="str">
        <f t="shared" si="116"/>
        <v>No</v>
      </c>
      <c r="Q1009" s="269"/>
      <c r="R1009" s="6">
        <v>42461</v>
      </c>
      <c r="S1009"/>
    </row>
    <row r="1010" spans="1:19" ht="14.5" hidden="1" x14ac:dyDescent="0.35">
      <c r="A1010" s="603" t="s">
        <v>1092</v>
      </c>
      <c r="B1010" s="113" t="s">
        <v>1120</v>
      </c>
      <c r="C1010" s="614" t="s">
        <v>966</v>
      </c>
      <c r="D1010" s="603" t="s">
        <v>344</v>
      </c>
      <c r="E1010" s="603">
        <v>535</v>
      </c>
      <c r="F1010" s="603" t="s">
        <v>1093</v>
      </c>
      <c r="G1010" s="603"/>
      <c r="H1010" s="603"/>
      <c r="I1010" s="603">
        <v>0</v>
      </c>
      <c r="L1010" s="615">
        <v>0</v>
      </c>
      <c r="O1010" s="6">
        <v>42461</v>
      </c>
      <c r="P1010" s="5" t="str">
        <f t="shared" si="116"/>
        <v>No</v>
      </c>
      <c r="Q1010" s="269"/>
      <c r="R1010" s="6">
        <v>42095</v>
      </c>
      <c r="S1010"/>
    </row>
    <row r="1011" spans="1:19" ht="14.5" hidden="1" x14ac:dyDescent="0.35">
      <c r="A1011" s="603" t="s">
        <v>1092</v>
      </c>
      <c r="B1011" s="113" t="s">
        <v>1120</v>
      </c>
      <c r="C1011" s="614" t="s">
        <v>966</v>
      </c>
      <c r="D1011" s="603" t="s">
        <v>344</v>
      </c>
      <c r="E1011" s="603">
        <v>535</v>
      </c>
      <c r="F1011" s="603" t="s">
        <v>1094</v>
      </c>
      <c r="G1011" s="603"/>
      <c r="H1011" s="603"/>
      <c r="I1011" s="603">
        <v>0</v>
      </c>
      <c r="L1011" s="615">
        <v>0</v>
      </c>
      <c r="O1011" s="51">
        <f>IF(P1011="Yes",'MD Rates'!$B$1,R1011)</f>
        <v>42461</v>
      </c>
      <c r="P1011" s="5" t="str">
        <f t="shared" si="116"/>
        <v>No</v>
      </c>
      <c r="Q1011" s="269"/>
      <c r="R1011" s="6">
        <v>42461</v>
      </c>
      <c r="S1011"/>
    </row>
    <row r="1012" spans="1:19" ht="14.5" hidden="1" x14ac:dyDescent="0.35">
      <c r="A1012" s="603" t="s">
        <v>1092</v>
      </c>
      <c r="B1012" s="113" t="s">
        <v>1120</v>
      </c>
      <c r="C1012" s="614" t="s">
        <v>966</v>
      </c>
      <c r="D1012" s="603" t="s">
        <v>1096</v>
      </c>
      <c r="E1012" s="603"/>
      <c r="F1012" s="603" t="s">
        <v>1093</v>
      </c>
      <c r="G1012" s="603"/>
      <c r="H1012" s="603"/>
      <c r="I1012" s="603">
        <v>0</v>
      </c>
      <c r="L1012" s="615">
        <v>0</v>
      </c>
      <c r="O1012" s="6">
        <v>42461</v>
      </c>
      <c r="P1012" s="5" t="str">
        <f t="shared" si="116"/>
        <v>No</v>
      </c>
      <c r="Q1012" s="269"/>
      <c r="R1012" s="6">
        <v>42095</v>
      </c>
      <c r="S1012"/>
    </row>
    <row r="1013" spans="1:19" ht="14.5" hidden="1" x14ac:dyDescent="0.35">
      <c r="A1013" s="603" t="s">
        <v>1092</v>
      </c>
      <c r="B1013" s="113" t="s">
        <v>1120</v>
      </c>
      <c r="C1013" s="614" t="s">
        <v>966</v>
      </c>
      <c r="D1013" s="603" t="s">
        <v>1096</v>
      </c>
      <c r="E1013" s="603"/>
      <c r="F1013" s="603" t="s">
        <v>1094</v>
      </c>
      <c r="G1013" s="603"/>
      <c r="H1013" s="603"/>
      <c r="I1013" s="603">
        <v>0</v>
      </c>
      <c r="L1013" s="615">
        <v>0</v>
      </c>
      <c r="O1013" s="51">
        <f>IF(P1013="Yes",'MD Rates'!$B$1,R1013)</f>
        <v>42461</v>
      </c>
      <c r="P1013" s="5" t="str">
        <f t="shared" si="116"/>
        <v>No</v>
      </c>
      <c r="Q1013" s="269"/>
      <c r="R1013" s="6">
        <v>42461</v>
      </c>
      <c r="S1013"/>
    </row>
    <row r="1014" spans="1:19" ht="14.5" hidden="1" x14ac:dyDescent="0.35">
      <c r="A1014" s="603" t="s">
        <v>1092</v>
      </c>
      <c r="B1014" s="113" t="s">
        <v>1120</v>
      </c>
      <c r="C1014" s="614" t="s">
        <v>966</v>
      </c>
      <c r="D1014" s="603" t="s">
        <v>36</v>
      </c>
      <c r="E1014" s="603">
        <v>150</v>
      </c>
      <c r="F1014" s="603" t="s">
        <v>1093</v>
      </c>
      <c r="G1014" s="603"/>
      <c r="H1014" s="603"/>
      <c r="I1014" s="603">
        <v>0</v>
      </c>
      <c r="L1014" s="615">
        <v>0</v>
      </c>
      <c r="O1014" s="6">
        <v>42461</v>
      </c>
      <c r="P1014" s="5" t="str">
        <f t="shared" si="116"/>
        <v>No</v>
      </c>
      <c r="Q1014" s="269"/>
      <c r="R1014" s="6">
        <v>42095</v>
      </c>
      <c r="S1014"/>
    </row>
    <row r="1015" spans="1:19" ht="14.5" hidden="1" x14ac:dyDescent="0.35">
      <c r="A1015" s="603" t="s">
        <v>1092</v>
      </c>
      <c r="B1015" s="113" t="s">
        <v>1120</v>
      </c>
      <c r="C1015" s="614" t="s">
        <v>966</v>
      </c>
      <c r="D1015" s="603" t="s">
        <v>36</v>
      </c>
      <c r="E1015" s="603">
        <v>150</v>
      </c>
      <c r="F1015" s="603" t="s">
        <v>1094</v>
      </c>
      <c r="G1015" s="603"/>
      <c r="H1015" s="603"/>
      <c r="I1015" s="603">
        <v>0</v>
      </c>
      <c r="L1015" s="615">
        <v>0</v>
      </c>
      <c r="O1015" s="51">
        <f>IF(P1015="Yes",'MD Rates'!$B$1,R1015)</f>
        <v>42461</v>
      </c>
      <c r="P1015" s="5" t="str">
        <f t="shared" si="116"/>
        <v>No</v>
      </c>
      <c r="Q1015" s="269"/>
      <c r="R1015" s="6">
        <v>42461</v>
      </c>
      <c r="S1015"/>
    </row>
    <row r="1016" spans="1:19" ht="14.5" hidden="1" x14ac:dyDescent="0.35">
      <c r="A1016" s="603" t="s">
        <v>1092</v>
      </c>
      <c r="B1016" s="113" t="s">
        <v>1120</v>
      </c>
      <c r="C1016" s="614" t="s">
        <v>966</v>
      </c>
      <c r="D1016" s="603" t="s">
        <v>35</v>
      </c>
      <c r="E1016" s="603">
        <v>235</v>
      </c>
      <c r="F1016" s="603" t="s">
        <v>1093</v>
      </c>
      <c r="G1016" s="603"/>
      <c r="H1016" s="603"/>
      <c r="I1016" s="603">
        <v>0</v>
      </c>
      <c r="L1016" s="615">
        <v>0</v>
      </c>
      <c r="O1016" s="6">
        <v>42461</v>
      </c>
      <c r="P1016" s="5" t="str">
        <f t="shared" si="116"/>
        <v>No</v>
      </c>
      <c r="Q1016" s="269"/>
      <c r="R1016" s="6">
        <v>42095</v>
      </c>
      <c r="S1016"/>
    </row>
    <row r="1017" spans="1:19" ht="14.5" hidden="1" x14ac:dyDescent="0.35">
      <c r="A1017" s="603" t="s">
        <v>1092</v>
      </c>
      <c r="B1017" s="113" t="s">
        <v>1120</v>
      </c>
      <c r="C1017" s="614" t="s">
        <v>966</v>
      </c>
      <c r="D1017" s="603" t="s">
        <v>35</v>
      </c>
      <c r="E1017" s="603">
        <v>235</v>
      </c>
      <c r="F1017" s="603" t="s">
        <v>1094</v>
      </c>
      <c r="G1017" s="603"/>
      <c r="H1017" s="603"/>
      <c r="I1017" s="603">
        <v>0</v>
      </c>
      <c r="L1017" s="615">
        <v>0</v>
      </c>
      <c r="O1017" s="51">
        <f>IF(P1017="Yes",'MD Rates'!$B$1,R1017)</f>
        <v>42461</v>
      </c>
      <c r="P1017" s="5" t="str">
        <f t="shared" si="116"/>
        <v>No</v>
      </c>
      <c r="Q1017" s="269"/>
      <c r="R1017" s="6">
        <v>42461</v>
      </c>
      <c r="S1017"/>
    </row>
    <row r="1018" spans="1:19" ht="14.5" hidden="1" x14ac:dyDescent="0.35">
      <c r="A1018" s="603" t="s">
        <v>1092</v>
      </c>
      <c r="B1018" s="113" t="s">
        <v>1120</v>
      </c>
      <c r="C1018" s="614" t="s">
        <v>966</v>
      </c>
      <c r="D1018" s="603" t="s">
        <v>16</v>
      </c>
      <c r="E1018" s="603">
        <v>150</v>
      </c>
      <c r="F1018" s="603" t="s">
        <v>1093</v>
      </c>
      <c r="G1018" s="603"/>
      <c r="H1018" s="603"/>
      <c r="I1018" s="603">
        <v>0</v>
      </c>
      <c r="L1018" s="615">
        <v>0</v>
      </c>
      <c r="O1018" s="6">
        <v>42461</v>
      </c>
      <c r="P1018" s="5" t="str">
        <f t="shared" si="116"/>
        <v>No</v>
      </c>
      <c r="Q1018" s="269"/>
      <c r="R1018" s="6">
        <v>42095</v>
      </c>
      <c r="S1018"/>
    </row>
    <row r="1019" spans="1:19" ht="14.5" hidden="1" x14ac:dyDescent="0.35">
      <c r="A1019" s="603" t="s">
        <v>1092</v>
      </c>
      <c r="B1019" s="113" t="s">
        <v>1120</v>
      </c>
      <c r="C1019" s="614" t="s">
        <v>966</v>
      </c>
      <c r="D1019" s="603" t="s">
        <v>16</v>
      </c>
      <c r="E1019" s="603">
        <v>150</v>
      </c>
      <c r="F1019" s="603" t="s">
        <v>1094</v>
      </c>
      <c r="G1019" s="603"/>
      <c r="H1019" s="603"/>
      <c r="I1019" s="603">
        <v>0</v>
      </c>
      <c r="L1019" s="615">
        <v>0</v>
      </c>
      <c r="O1019" s="51">
        <f>IF(P1019="Yes",'MD Rates'!$B$1,R1019)</f>
        <v>42461</v>
      </c>
      <c r="P1019" s="5" t="str">
        <f t="shared" si="116"/>
        <v>No</v>
      </c>
      <c r="Q1019" s="269"/>
      <c r="R1019" s="6">
        <v>42461</v>
      </c>
      <c r="S1019"/>
    </row>
    <row r="1020" spans="1:19" ht="14.5" hidden="1" x14ac:dyDescent="0.35">
      <c r="A1020" s="603" t="s">
        <v>1092</v>
      </c>
      <c r="B1020" s="113" t="s">
        <v>1120</v>
      </c>
      <c r="C1020" s="614" t="s">
        <v>966</v>
      </c>
      <c r="D1020" s="603" t="s">
        <v>17</v>
      </c>
      <c r="E1020" s="603">
        <v>235</v>
      </c>
      <c r="F1020" s="603" t="s">
        <v>1093</v>
      </c>
      <c r="G1020" s="603"/>
      <c r="H1020" s="603"/>
      <c r="I1020" s="603">
        <v>0</v>
      </c>
      <c r="L1020" s="615">
        <v>0</v>
      </c>
      <c r="O1020" s="6">
        <v>42461</v>
      </c>
      <c r="P1020" s="5" t="str">
        <f t="shared" si="116"/>
        <v>No</v>
      </c>
      <c r="Q1020" s="269"/>
      <c r="R1020" s="6">
        <v>42095</v>
      </c>
      <c r="S1020"/>
    </row>
    <row r="1021" spans="1:19" ht="14.5" hidden="1" x14ac:dyDescent="0.35">
      <c r="A1021" s="603" t="s">
        <v>1092</v>
      </c>
      <c r="B1021" s="113" t="s">
        <v>1120</v>
      </c>
      <c r="C1021" s="614" t="s">
        <v>966</v>
      </c>
      <c r="D1021" s="603" t="s">
        <v>17</v>
      </c>
      <c r="E1021" s="603">
        <v>235</v>
      </c>
      <c r="F1021" s="603" t="s">
        <v>1094</v>
      </c>
      <c r="G1021" s="603"/>
      <c r="H1021" s="603"/>
      <c r="I1021" s="603">
        <v>0</v>
      </c>
      <c r="L1021" s="615">
        <v>0</v>
      </c>
      <c r="O1021" s="51">
        <f>IF(P1021="Yes",'MD Rates'!$B$1,R1021)</f>
        <v>42461</v>
      </c>
      <c r="P1021" s="5" t="str">
        <f t="shared" si="116"/>
        <v>No</v>
      </c>
      <c r="Q1021" s="269"/>
      <c r="R1021" s="6">
        <v>42461</v>
      </c>
      <c r="S1021"/>
    </row>
    <row r="1022" spans="1:19" ht="14.5" hidden="1" x14ac:dyDescent="0.35">
      <c r="A1022" s="603" t="s">
        <v>1092</v>
      </c>
      <c r="B1022" s="113" t="s">
        <v>1120</v>
      </c>
      <c r="C1022" s="614" t="s">
        <v>967</v>
      </c>
      <c r="D1022" s="603" t="s">
        <v>351</v>
      </c>
      <c r="E1022" s="603">
        <v>550</v>
      </c>
      <c r="F1022" s="603" t="s">
        <v>1093</v>
      </c>
      <c r="G1022" s="603"/>
      <c r="H1022" s="603"/>
      <c r="I1022" s="603">
        <v>0</v>
      </c>
      <c r="L1022" s="615">
        <v>0</v>
      </c>
      <c r="O1022" s="6">
        <v>42461</v>
      </c>
      <c r="P1022" s="5" t="str">
        <f t="shared" si="116"/>
        <v>No</v>
      </c>
      <c r="Q1022" s="269"/>
      <c r="R1022" s="6">
        <v>42095</v>
      </c>
      <c r="S1022"/>
    </row>
    <row r="1023" spans="1:19" ht="14.5" hidden="1" x14ac:dyDescent="0.35">
      <c r="A1023" s="603" t="s">
        <v>1092</v>
      </c>
      <c r="B1023" s="113" t="s">
        <v>1120</v>
      </c>
      <c r="C1023" s="614" t="s">
        <v>967</v>
      </c>
      <c r="D1023" s="603" t="s">
        <v>351</v>
      </c>
      <c r="E1023" s="603">
        <v>550</v>
      </c>
      <c r="F1023" s="603" t="s">
        <v>1094</v>
      </c>
      <c r="G1023" s="603"/>
      <c r="H1023" s="603"/>
      <c r="I1023" s="603">
        <v>0</v>
      </c>
      <c r="L1023" s="615">
        <v>0</v>
      </c>
      <c r="O1023" s="51">
        <f>IF(P1023="Yes",'MD Rates'!$B$1,R1023)</f>
        <v>42461</v>
      </c>
      <c r="P1023" s="5" t="str">
        <f t="shared" si="116"/>
        <v>No</v>
      </c>
      <c r="Q1023" s="269"/>
      <c r="R1023" s="6">
        <v>42461</v>
      </c>
      <c r="S1023"/>
    </row>
    <row r="1024" spans="1:19" ht="14.5" hidden="1" x14ac:dyDescent="0.35">
      <c r="A1024" s="603" t="s">
        <v>1092</v>
      </c>
      <c r="B1024" s="113" t="s">
        <v>1120</v>
      </c>
      <c r="C1024" s="614" t="s">
        <v>967</v>
      </c>
      <c r="D1024" s="603" t="s">
        <v>352</v>
      </c>
      <c r="E1024" s="603">
        <v>570</v>
      </c>
      <c r="F1024" s="603" t="s">
        <v>1093</v>
      </c>
      <c r="G1024" s="603"/>
      <c r="H1024" s="603"/>
      <c r="I1024" s="603">
        <v>0</v>
      </c>
      <c r="L1024" s="615">
        <v>0</v>
      </c>
      <c r="O1024" s="6">
        <v>42461</v>
      </c>
      <c r="P1024" s="5" t="str">
        <f t="shared" si="116"/>
        <v>No</v>
      </c>
      <c r="Q1024" s="269"/>
      <c r="R1024" s="6">
        <v>42095</v>
      </c>
      <c r="S1024"/>
    </row>
    <row r="1025" spans="1:19" ht="14.5" hidden="1" x14ac:dyDescent="0.35">
      <c r="A1025" s="603" t="s">
        <v>1092</v>
      </c>
      <c r="B1025" s="113" t="s">
        <v>1120</v>
      </c>
      <c r="C1025" s="614" t="s">
        <v>967</v>
      </c>
      <c r="D1025" s="603" t="s">
        <v>352</v>
      </c>
      <c r="E1025" s="603">
        <v>570</v>
      </c>
      <c r="F1025" s="603" t="s">
        <v>1094</v>
      </c>
      <c r="G1025" s="603"/>
      <c r="H1025" s="603"/>
      <c r="I1025" s="603">
        <v>0</v>
      </c>
      <c r="L1025" s="615">
        <v>0</v>
      </c>
      <c r="O1025" s="51">
        <f>IF(P1025="Yes",'MD Rates'!$B$1,R1025)</f>
        <v>42461</v>
      </c>
      <c r="P1025" s="5" t="str">
        <f t="shared" si="116"/>
        <v>No</v>
      </c>
      <c r="Q1025" s="269"/>
      <c r="R1025" s="6">
        <v>42461</v>
      </c>
      <c r="S1025"/>
    </row>
    <row r="1026" spans="1:19" ht="14.5" hidden="1" x14ac:dyDescent="0.35">
      <c r="A1026" s="603" t="s">
        <v>1092</v>
      </c>
      <c r="B1026" s="113" t="s">
        <v>1120</v>
      </c>
      <c r="C1026" s="614" t="s">
        <v>967</v>
      </c>
      <c r="D1026" s="603" t="s">
        <v>352</v>
      </c>
      <c r="E1026" s="603">
        <v>590</v>
      </c>
      <c r="F1026" s="603" t="s">
        <v>1093</v>
      </c>
      <c r="G1026" s="603"/>
      <c r="H1026" s="603"/>
      <c r="I1026" s="603">
        <v>0</v>
      </c>
      <c r="L1026" s="615">
        <v>0</v>
      </c>
      <c r="O1026" s="6">
        <v>42461</v>
      </c>
      <c r="P1026" s="5" t="str">
        <f t="shared" si="116"/>
        <v>No</v>
      </c>
      <c r="Q1026" s="269"/>
      <c r="R1026" s="6">
        <v>42095</v>
      </c>
      <c r="S1026"/>
    </row>
    <row r="1027" spans="1:19" ht="14.5" hidden="1" x14ac:dyDescent="0.35">
      <c r="A1027" s="603" t="s">
        <v>1092</v>
      </c>
      <c r="B1027" s="113" t="s">
        <v>1120</v>
      </c>
      <c r="C1027" s="614" t="s">
        <v>967</v>
      </c>
      <c r="D1027" s="603" t="s">
        <v>352</v>
      </c>
      <c r="E1027" s="603">
        <v>590</v>
      </c>
      <c r="F1027" s="603" t="s">
        <v>1094</v>
      </c>
      <c r="G1027" s="603"/>
      <c r="H1027" s="603"/>
      <c r="I1027" s="603">
        <v>0</v>
      </c>
      <c r="L1027" s="615">
        <v>0</v>
      </c>
      <c r="O1027" s="51">
        <f>IF(P1027="Yes",'MD Rates'!$B$1,R1027)</f>
        <v>42461</v>
      </c>
      <c r="P1027" s="5" t="str">
        <f t="shared" si="116"/>
        <v>No</v>
      </c>
      <c r="Q1027" s="269"/>
      <c r="R1027" s="6">
        <v>42461</v>
      </c>
      <c r="S1027"/>
    </row>
    <row r="1028" spans="1:19" ht="14.5" hidden="1" x14ac:dyDescent="0.35">
      <c r="A1028" s="603" t="s">
        <v>1092</v>
      </c>
      <c r="B1028" s="113" t="s">
        <v>1120</v>
      </c>
      <c r="C1028" s="614" t="s">
        <v>967</v>
      </c>
      <c r="D1028" s="603" t="s">
        <v>352</v>
      </c>
      <c r="E1028" s="603">
        <v>610</v>
      </c>
      <c r="F1028" s="603" t="s">
        <v>1093</v>
      </c>
      <c r="G1028" s="603"/>
      <c r="H1028" s="603"/>
      <c r="I1028" s="603">
        <v>0</v>
      </c>
      <c r="L1028" s="615">
        <v>0</v>
      </c>
      <c r="O1028" s="6">
        <v>42461</v>
      </c>
      <c r="P1028" s="5" t="str">
        <f t="shared" si="116"/>
        <v>No</v>
      </c>
      <c r="Q1028" s="269"/>
      <c r="R1028" s="6">
        <v>42095</v>
      </c>
      <c r="S1028"/>
    </row>
    <row r="1029" spans="1:19" ht="14.5" hidden="1" x14ac:dyDescent="0.35">
      <c r="A1029" s="603" t="s">
        <v>1092</v>
      </c>
      <c r="B1029" s="113" t="s">
        <v>1120</v>
      </c>
      <c r="C1029" s="614" t="s">
        <v>967</v>
      </c>
      <c r="D1029" s="603" t="s">
        <v>352</v>
      </c>
      <c r="E1029" s="603">
        <v>610</v>
      </c>
      <c r="F1029" s="603" t="s">
        <v>1094</v>
      </c>
      <c r="G1029" s="603"/>
      <c r="H1029" s="603"/>
      <c r="I1029" s="603">
        <v>0</v>
      </c>
      <c r="L1029" s="615">
        <v>0</v>
      </c>
      <c r="O1029" s="51">
        <f>IF(P1029="Yes",'MD Rates'!$B$1,R1029)</f>
        <v>42461</v>
      </c>
      <c r="P1029" s="5" t="str">
        <f t="shared" si="116"/>
        <v>No</v>
      </c>
      <c r="Q1029" s="269"/>
      <c r="R1029" s="6">
        <v>42461</v>
      </c>
      <c r="S1029"/>
    </row>
    <row r="1030" spans="1:19" ht="14.5" hidden="1" x14ac:dyDescent="0.35">
      <c r="A1030" s="603" t="s">
        <v>1092</v>
      </c>
      <c r="B1030" s="113" t="s">
        <v>1120</v>
      </c>
      <c r="C1030" s="614" t="s">
        <v>967</v>
      </c>
      <c r="D1030" s="603" t="s">
        <v>352</v>
      </c>
      <c r="E1030" s="603">
        <v>630</v>
      </c>
      <c r="F1030" s="603" t="s">
        <v>1093</v>
      </c>
      <c r="G1030" s="603"/>
      <c r="H1030" s="603"/>
      <c r="I1030" s="603">
        <v>0</v>
      </c>
      <c r="L1030" s="615">
        <v>0</v>
      </c>
      <c r="O1030" s="6">
        <v>42461</v>
      </c>
      <c r="P1030" s="5" t="str">
        <f t="shared" si="116"/>
        <v>No</v>
      </c>
      <c r="Q1030" s="269"/>
      <c r="R1030" s="6">
        <v>42095</v>
      </c>
      <c r="S1030"/>
    </row>
    <row r="1031" spans="1:19" ht="14.5" hidden="1" x14ac:dyDescent="0.35">
      <c r="A1031" s="603" t="s">
        <v>1092</v>
      </c>
      <c r="B1031" s="113" t="s">
        <v>1120</v>
      </c>
      <c r="C1031" s="614" t="s">
        <v>967</v>
      </c>
      <c r="D1031" s="603" t="s">
        <v>352</v>
      </c>
      <c r="E1031" s="603">
        <v>630</v>
      </c>
      <c r="F1031" s="603" t="s">
        <v>1094</v>
      </c>
      <c r="G1031" s="603"/>
      <c r="H1031" s="603"/>
      <c r="I1031" s="603">
        <v>0</v>
      </c>
      <c r="L1031" s="615">
        <v>0</v>
      </c>
      <c r="O1031" s="51">
        <f>IF(P1031="Yes",'MD Rates'!$B$1,R1031)</f>
        <v>42461</v>
      </c>
      <c r="P1031" s="5" t="str">
        <f t="shared" si="116"/>
        <v>No</v>
      </c>
      <c r="Q1031" s="269"/>
      <c r="R1031" s="6">
        <v>42461</v>
      </c>
      <c r="S1031"/>
    </row>
    <row r="1032" spans="1:19" ht="14.5" hidden="1" x14ac:dyDescent="0.35">
      <c r="A1032" s="603" t="s">
        <v>1092</v>
      </c>
      <c r="B1032" s="113" t="s">
        <v>1120</v>
      </c>
      <c r="C1032" s="614" t="s">
        <v>967</v>
      </c>
      <c r="D1032" s="603" t="s">
        <v>352</v>
      </c>
      <c r="E1032" s="603">
        <v>635</v>
      </c>
      <c r="F1032" s="603" t="s">
        <v>1093</v>
      </c>
      <c r="G1032" s="603"/>
      <c r="H1032" s="603"/>
      <c r="I1032" s="603">
        <v>0</v>
      </c>
      <c r="L1032" s="615">
        <v>0</v>
      </c>
      <c r="O1032" s="6">
        <v>42461</v>
      </c>
      <c r="P1032" s="5" t="str">
        <f t="shared" si="116"/>
        <v>No</v>
      </c>
      <c r="Q1032" s="269"/>
      <c r="R1032" s="6">
        <v>42095</v>
      </c>
      <c r="S1032"/>
    </row>
    <row r="1033" spans="1:19" ht="14.5" hidden="1" x14ac:dyDescent="0.35">
      <c r="A1033" s="603" t="s">
        <v>1092</v>
      </c>
      <c r="B1033" s="113" t="s">
        <v>1120</v>
      </c>
      <c r="C1033" s="614" t="s">
        <v>967</v>
      </c>
      <c r="D1033" s="603" t="s">
        <v>352</v>
      </c>
      <c r="E1033" s="603">
        <v>635</v>
      </c>
      <c r="F1033" s="603" t="s">
        <v>1094</v>
      </c>
      <c r="G1033" s="603"/>
      <c r="H1033" s="603"/>
      <c r="I1033" s="603">
        <v>0</v>
      </c>
      <c r="L1033" s="615">
        <v>0</v>
      </c>
      <c r="O1033" s="51">
        <f>IF(P1033="Yes",'MD Rates'!$B$1,R1033)</f>
        <v>42461</v>
      </c>
      <c r="P1033" s="5" t="str">
        <f t="shared" si="116"/>
        <v>No</v>
      </c>
      <c r="Q1033" s="269"/>
      <c r="R1033" s="6">
        <v>42461</v>
      </c>
      <c r="S1033"/>
    </row>
    <row r="1034" spans="1:19" ht="14.5" hidden="1" x14ac:dyDescent="0.35">
      <c r="A1034" s="603" t="s">
        <v>1092</v>
      </c>
      <c r="B1034" s="113" t="s">
        <v>1120</v>
      </c>
      <c r="C1034" s="614" t="s">
        <v>967</v>
      </c>
      <c r="D1034" s="603" t="s">
        <v>352</v>
      </c>
      <c r="E1034" s="603">
        <v>652</v>
      </c>
      <c r="F1034" s="603" t="s">
        <v>1093</v>
      </c>
      <c r="G1034" s="603"/>
      <c r="H1034" s="603"/>
      <c r="I1034" s="603">
        <v>0</v>
      </c>
      <c r="L1034" s="615">
        <v>0</v>
      </c>
      <c r="O1034" s="6">
        <v>42461</v>
      </c>
      <c r="P1034" s="5" t="str">
        <f t="shared" si="116"/>
        <v>No</v>
      </c>
      <c r="Q1034" s="269"/>
      <c r="R1034" s="6">
        <v>42095</v>
      </c>
      <c r="S1034"/>
    </row>
    <row r="1035" spans="1:19" ht="14.5" hidden="1" x14ac:dyDescent="0.35">
      <c r="A1035" s="603" t="s">
        <v>1092</v>
      </c>
      <c r="B1035" s="113" t="s">
        <v>1120</v>
      </c>
      <c r="C1035" s="614" t="s">
        <v>967</v>
      </c>
      <c r="D1035" s="603" t="s">
        <v>352</v>
      </c>
      <c r="E1035" s="603">
        <v>652</v>
      </c>
      <c r="F1035" s="603" t="s">
        <v>1094</v>
      </c>
      <c r="G1035" s="603"/>
      <c r="H1035" s="603"/>
      <c r="I1035" s="603">
        <v>0</v>
      </c>
      <c r="L1035" s="615">
        <v>0</v>
      </c>
      <c r="O1035" s="51">
        <f>IF(P1035="Yes",'MD Rates'!$B$1,R1035)</f>
        <v>42461</v>
      </c>
      <c r="P1035" s="5" t="str">
        <f t="shared" si="116"/>
        <v>No</v>
      </c>
      <c r="Q1035" s="269"/>
      <c r="R1035" s="6">
        <v>42461</v>
      </c>
      <c r="S1035"/>
    </row>
    <row r="1036" spans="1:19" ht="14.5" hidden="1" x14ac:dyDescent="0.35">
      <c r="A1036" s="603" t="s">
        <v>1092</v>
      </c>
      <c r="B1036" s="113" t="s">
        <v>1120</v>
      </c>
      <c r="C1036" s="614" t="s">
        <v>967</v>
      </c>
      <c r="D1036" s="603" t="s">
        <v>350</v>
      </c>
      <c r="E1036" s="603"/>
      <c r="F1036" s="603" t="s">
        <v>1093</v>
      </c>
      <c r="G1036" s="603"/>
      <c r="H1036" s="603"/>
      <c r="I1036" s="603">
        <v>0</v>
      </c>
      <c r="L1036" s="615">
        <v>0</v>
      </c>
      <c r="O1036" s="6">
        <v>42461</v>
      </c>
      <c r="P1036" s="5" t="str">
        <f t="shared" si="116"/>
        <v>No</v>
      </c>
      <c r="Q1036" s="269"/>
      <c r="R1036" s="6">
        <v>42095</v>
      </c>
      <c r="S1036"/>
    </row>
    <row r="1037" spans="1:19" ht="14.5" hidden="1" x14ac:dyDescent="0.35">
      <c r="A1037" s="603" t="s">
        <v>1092</v>
      </c>
      <c r="B1037" s="113" t="s">
        <v>1120</v>
      </c>
      <c r="C1037" s="614" t="s">
        <v>967</v>
      </c>
      <c r="D1037" s="603" t="s">
        <v>350</v>
      </c>
      <c r="E1037" s="603"/>
      <c r="F1037" s="603" t="s">
        <v>1094</v>
      </c>
      <c r="G1037" s="603"/>
      <c r="H1037" s="603"/>
      <c r="I1037" s="603">
        <v>0</v>
      </c>
      <c r="L1037" s="615">
        <v>0</v>
      </c>
      <c r="O1037" s="51">
        <f>IF(P1037="Yes",'MD Rates'!$B$1,R1037)</f>
        <v>42461</v>
      </c>
      <c r="P1037" s="5" t="str">
        <f t="shared" si="116"/>
        <v>No</v>
      </c>
      <c r="Q1037" s="269"/>
      <c r="R1037" s="6">
        <v>42461</v>
      </c>
      <c r="S1037"/>
    </row>
    <row r="1038" spans="1:19" ht="14.5" hidden="1" x14ac:dyDescent="0.35">
      <c r="A1038" s="603" t="s">
        <v>1092</v>
      </c>
      <c r="B1038" s="113" t="s">
        <v>1120</v>
      </c>
      <c r="C1038" s="614" t="s">
        <v>967</v>
      </c>
      <c r="D1038" s="603" t="s">
        <v>971</v>
      </c>
      <c r="E1038" s="603">
        <v>640</v>
      </c>
      <c r="F1038" s="603" t="s">
        <v>1093</v>
      </c>
      <c r="G1038" s="603"/>
      <c r="H1038" s="603"/>
      <c r="I1038" s="603">
        <v>0</v>
      </c>
      <c r="L1038" s="615">
        <v>0</v>
      </c>
      <c r="O1038" s="6">
        <v>42461</v>
      </c>
      <c r="P1038" s="5" t="str">
        <f t="shared" si="116"/>
        <v>No</v>
      </c>
      <c r="Q1038" s="269"/>
      <c r="R1038" s="6">
        <v>42095</v>
      </c>
      <c r="S1038"/>
    </row>
    <row r="1039" spans="1:19" ht="14.5" hidden="1" x14ac:dyDescent="0.35">
      <c r="A1039" s="603" t="s">
        <v>1092</v>
      </c>
      <c r="B1039" s="113" t="s">
        <v>1120</v>
      </c>
      <c r="C1039" s="614" t="s">
        <v>967</v>
      </c>
      <c r="D1039" s="603" t="s">
        <v>971</v>
      </c>
      <c r="E1039" s="603">
        <v>640</v>
      </c>
      <c r="F1039" s="603" t="s">
        <v>1094</v>
      </c>
      <c r="G1039" s="603"/>
      <c r="H1039" s="603"/>
      <c r="I1039" s="603">
        <v>0</v>
      </c>
      <c r="L1039" s="615">
        <v>0</v>
      </c>
      <c r="O1039" s="51">
        <f>IF(P1039="Yes",'MD Rates'!$B$1,R1039)</f>
        <v>42461</v>
      </c>
      <c r="P1039" s="5" t="str">
        <f t="shared" si="116"/>
        <v>No</v>
      </c>
      <c r="Q1039" s="269"/>
      <c r="R1039" s="6">
        <v>42461</v>
      </c>
      <c r="S1039"/>
    </row>
    <row r="1040" spans="1:19" ht="14.5" hidden="1" x14ac:dyDescent="0.35">
      <c r="A1040" s="603" t="s">
        <v>1092</v>
      </c>
      <c r="B1040" s="113" t="s">
        <v>1120</v>
      </c>
      <c r="C1040" s="614" t="s">
        <v>967</v>
      </c>
      <c r="D1040" s="603" t="s">
        <v>104</v>
      </c>
      <c r="E1040" s="603">
        <v>675</v>
      </c>
      <c r="F1040" s="603" t="s">
        <v>1093</v>
      </c>
      <c r="G1040" s="603"/>
      <c r="H1040" s="603"/>
      <c r="I1040" s="603">
        <v>0</v>
      </c>
      <c r="L1040" s="615">
        <v>0</v>
      </c>
      <c r="O1040" s="6">
        <v>42461</v>
      </c>
      <c r="P1040" s="5" t="str">
        <f t="shared" si="116"/>
        <v>No</v>
      </c>
      <c r="Q1040" s="269"/>
      <c r="R1040" s="6">
        <v>42095</v>
      </c>
      <c r="S1040"/>
    </row>
    <row r="1041" spans="1:19" ht="14.5" hidden="1" x14ac:dyDescent="0.35">
      <c r="A1041" s="603" t="s">
        <v>1092</v>
      </c>
      <c r="B1041" s="113" t="s">
        <v>1120</v>
      </c>
      <c r="C1041" s="614" t="s">
        <v>967</v>
      </c>
      <c r="D1041" s="603" t="s">
        <v>104</v>
      </c>
      <c r="E1041" s="603">
        <v>675</v>
      </c>
      <c r="F1041" s="603" t="s">
        <v>1094</v>
      </c>
      <c r="G1041" s="603"/>
      <c r="H1041" s="603"/>
      <c r="I1041" s="603">
        <v>0</v>
      </c>
      <c r="L1041" s="615">
        <v>0</v>
      </c>
      <c r="O1041" s="51">
        <f>IF(P1041="Yes",'MD Rates'!$B$1,R1041)</f>
        <v>42461</v>
      </c>
      <c r="P1041" s="5" t="str">
        <f t="shared" si="116"/>
        <v>No</v>
      </c>
      <c r="Q1041" s="269"/>
      <c r="R1041" s="6">
        <v>42461</v>
      </c>
      <c r="S1041"/>
    </row>
    <row r="1042" spans="1:19" ht="14.5" hidden="1" x14ac:dyDescent="0.35">
      <c r="A1042" s="603" t="s">
        <v>1092</v>
      </c>
      <c r="B1042" s="113" t="s">
        <v>1120</v>
      </c>
      <c r="C1042" s="614" t="s">
        <v>967</v>
      </c>
      <c r="D1042" s="603" t="s">
        <v>103</v>
      </c>
      <c r="E1042" s="603">
        <v>565</v>
      </c>
      <c r="F1042" s="603" t="s">
        <v>1093</v>
      </c>
      <c r="G1042" s="603"/>
      <c r="H1042" s="603"/>
      <c r="I1042" s="603">
        <v>0</v>
      </c>
      <c r="L1042" s="615">
        <v>0</v>
      </c>
      <c r="O1042" s="6">
        <v>42461</v>
      </c>
      <c r="P1042" s="5" t="str">
        <f t="shared" si="116"/>
        <v>No</v>
      </c>
      <c r="Q1042" s="269"/>
      <c r="R1042" s="6">
        <v>42095</v>
      </c>
      <c r="S1042"/>
    </row>
    <row r="1043" spans="1:19" ht="14.5" hidden="1" x14ac:dyDescent="0.35">
      <c r="A1043" s="603" t="s">
        <v>1092</v>
      </c>
      <c r="B1043" s="113" t="s">
        <v>1120</v>
      </c>
      <c r="C1043" s="614" t="s">
        <v>967</v>
      </c>
      <c r="D1043" s="603" t="s">
        <v>103</v>
      </c>
      <c r="E1043" s="603">
        <v>565</v>
      </c>
      <c r="F1043" s="603" t="s">
        <v>1094</v>
      </c>
      <c r="G1043" s="603"/>
      <c r="H1043" s="603"/>
      <c r="I1043" s="603">
        <v>0</v>
      </c>
      <c r="L1043" s="615">
        <v>0</v>
      </c>
      <c r="O1043" s="51">
        <f>IF(P1043="Yes",'MD Rates'!$B$1,R1043)</f>
        <v>42461</v>
      </c>
      <c r="P1043" s="5" t="str">
        <f t="shared" si="116"/>
        <v>No</v>
      </c>
      <c r="Q1043" s="269"/>
      <c r="R1043" s="6">
        <v>42461</v>
      </c>
      <c r="S1043"/>
    </row>
    <row r="1044" spans="1:19" ht="14.5" hidden="1" x14ac:dyDescent="0.35">
      <c r="A1044" s="603" t="s">
        <v>1092</v>
      </c>
      <c r="B1044" s="113" t="s">
        <v>1120</v>
      </c>
      <c r="C1044" s="614" t="s">
        <v>967</v>
      </c>
      <c r="D1044" s="603" t="s">
        <v>1097</v>
      </c>
      <c r="E1044" s="603">
        <v>540</v>
      </c>
      <c r="F1044" s="603" t="s">
        <v>1093</v>
      </c>
      <c r="G1044" s="603"/>
      <c r="H1044" s="603"/>
      <c r="I1044" s="603">
        <v>0</v>
      </c>
      <c r="L1044" s="615">
        <v>0</v>
      </c>
      <c r="O1044" s="6">
        <v>42461</v>
      </c>
      <c r="P1044" s="5" t="str">
        <f t="shared" si="116"/>
        <v>No</v>
      </c>
      <c r="Q1044" s="269"/>
      <c r="R1044" s="6">
        <v>42095</v>
      </c>
      <c r="S1044"/>
    </row>
    <row r="1045" spans="1:19" ht="14.5" hidden="1" x14ac:dyDescent="0.35">
      <c r="A1045" s="603" t="s">
        <v>1092</v>
      </c>
      <c r="B1045" s="113" t="s">
        <v>1120</v>
      </c>
      <c r="C1045" s="614" t="s">
        <v>967</v>
      </c>
      <c r="D1045" s="603" t="s">
        <v>1097</v>
      </c>
      <c r="E1045" s="603">
        <v>540</v>
      </c>
      <c r="F1045" s="603" t="s">
        <v>1094</v>
      </c>
      <c r="G1045" s="603"/>
      <c r="H1045" s="603"/>
      <c r="I1045" s="603">
        <v>0</v>
      </c>
      <c r="L1045" s="615">
        <v>0</v>
      </c>
      <c r="O1045" s="51">
        <f>IF(P1045="Yes",'MD Rates'!$B$1,R1045)</f>
        <v>42461</v>
      </c>
      <c r="P1045" s="5" t="str">
        <f t="shared" si="116"/>
        <v>No</v>
      </c>
      <c r="Q1045" s="269"/>
      <c r="R1045" s="6">
        <v>42461</v>
      </c>
      <c r="S1045"/>
    </row>
    <row r="1046" spans="1:19" ht="14.5" hidden="1" x14ac:dyDescent="0.35">
      <c r="A1046" s="603" t="s">
        <v>1092</v>
      </c>
      <c r="B1046" s="113" t="s">
        <v>1120</v>
      </c>
      <c r="C1046" s="614" t="s">
        <v>967</v>
      </c>
      <c r="D1046" s="603" t="s">
        <v>1098</v>
      </c>
      <c r="E1046" s="603">
        <v>540</v>
      </c>
      <c r="F1046" s="603" t="s">
        <v>1093</v>
      </c>
      <c r="G1046" s="603"/>
      <c r="H1046" s="603"/>
      <c r="I1046" s="603">
        <v>0</v>
      </c>
      <c r="L1046" s="615">
        <v>0</v>
      </c>
      <c r="O1046" s="6">
        <v>42461</v>
      </c>
      <c r="P1046" s="5" t="str">
        <f t="shared" si="116"/>
        <v>No</v>
      </c>
      <c r="Q1046" s="269"/>
      <c r="R1046" s="6">
        <v>42095</v>
      </c>
      <c r="S1046"/>
    </row>
    <row r="1047" spans="1:19" ht="14.5" hidden="1" x14ac:dyDescent="0.35">
      <c r="A1047" s="603" t="s">
        <v>1092</v>
      </c>
      <c r="B1047" s="113" t="s">
        <v>1120</v>
      </c>
      <c r="C1047" s="614" t="s">
        <v>967</v>
      </c>
      <c r="D1047" s="603" t="s">
        <v>1098</v>
      </c>
      <c r="E1047" s="603">
        <v>540</v>
      </c>
      <c r="F1047" s="603" t="s">
        <v>1094</v>
      </c>
      <c r="G1047" s="603"/>
      <c r="H1047" s="603"/>
      <c r="I1047" s="603">
        <v>0</v>
      </c>
      <c r="L1047" s="615">
        <v>0</v>
      </c>
      <c r="O1047" s="51">
        <f>IF(P1047="Yes",'MD Rates'!$B$1,R1047)</f>
        <v>42461</v>
      </c>
      <c r="P1047" s="5" t="str">
        <f t="shared" si="116"/>
        <v>No</v>
      </c>
      <c r="Q1047" s="269"/>
      <c r="R1047" s="6">
        <v>42461</v>
      </c>
      <c r="S1047"/>
    </row>
    <row r="1048" spans="1:19" ht="14.5" hidden="1" x14ac:dyDescent="0.35">
      <c r="A1048" s="603" t="s">
        <v>1092</v>
      </c>
      <c r="B1048" s="113" t="s">
        <v>1120</v>
      </c>
      <c r="C1048" s="614" t="s">
        <v>967</v>
      </c>
      <c r="D1048" s="603" t="s">
        <v>1099</v>
      </c>
      <c r="E1048" s="603">
        <v>540</v>
      </c>
      <c r="F1048" s="603" t="s">
        <v>1093</v>
      </c>
      <c r="G1048" s="603"/>
      <c r="H1048" s="603"/>
      <c r="I1048" s="603">
        <v>0</v>
      </c>
      <c r="L1048" s="615">
        <v>0</v>
      </c>
      <c r="O1048" s="6">
        <v>42461</v>
      </c>
      <c r="P1048" s="5" t="str">
        <f t="shared" si="116"/>
        <v>No</v>
      </c>
      <c r="Q1048" s="269"/>
      <c r="R1048" s="6">
        <v>42095</v>
      </c>
      <c r="S1048"/>
    </row>
    <row r="1049" spans="1:19" ht="14.5" hidden="1" x14ac:dyDescent="0.35">
      <c r="A1049" s="603" t="s">
        <v>1092</v>
      </c>
      <c r="B1049" s="113" t="s">
        <v>1120</v>
      </c>
      <c r="C1049" s="614" t="s">
        <v>967</v>
      </c>
      <c r="D1049" s="603" t="s">
        <v>1099</v>
      </c>
      <c r="E1049" s="603">
        <v>540</v>
      </c>
      <c r="F1049" s="603" t="s">
        <v>1094</v>
      </c>
      <c r="G1049" s="603"/>
      <c r="H1049" s="603"/>
      <c r="I1049" s="603">
        <v>0</v>
      </c>
      <c r="L1049" s="615">
        <v>0</v>
      </c>
      <c r="O1049" s="51">
        <f>IF(P1049="Yes",'MD Rates'!$B$1,R1049)</f>
        <v>42461</v>
      </c>
      <c r="P1049" s="5" t="str">
        <f t="shared" si="116"/>
        <v>No</v>
      </c>
      <c r="Q1049" s="269"/>
      <c r="R1049" s="6">
        <v>42461</v>
      </c>
      <c r="S1049"/>
    </row>
    <row r="1050" spans="1:19" ht="14.5" hidden="1" x14ac:dyDescent="0.35">
      <c r="A1050" s="603" t="s">
        <v>1092</v>
      </c>
      <c r="B1050" s="113" t="s">
        <v>1120</v>
      </c>
      <c r="C1050" s="614" t="s">
        <v>967</v>
      </c>
      <c r="D1050" s="603" t="s">
        <v>1100</v>
      </c>
      <c r="E1050" s="603">
        <v>540</v>
      </c>
      <c r="F1050" s="603" t="s">
        <v>1093</v>
      </c>
      <c r="G1050" s="603"/>
      <c r="H1050" s="603"/>
      <c r="I1050" s="603">
        <v>0</v>
      </c>
      <c r="L1050" s="615">
        <v>0</v>
      </c>
      <c r="O1050" s="6">
        <v>42461</v>
      </c>
      <c r="P1050" s="5" t="str">
        <f t="shared" si="116"/>
        <v>No</v>
      </c>
      <c r="Q1050" s="269"/>
      <c r="R1050" s="6">
        <v>42095</v>
      </c>
      <c r="S1050"/>
    </row>
    <row r="1051" spans="1:19" ht="14.5" hidden="1" x14ac:dyDescent="0.35">
      <c r="A1051" s="603" t="s">
        <v>1092</v>
      </c>
      <c r="B1051" s="113" t="s">
        <v>1120</v>
      </c>
      <c r="C1051" s="614" t="s">
        <v>967</v>
      </c>
      <c r="D1051" s="603" t="s">
        <v>1100</v>
      </c>
      <c r="E1051" s="603">
        <v>540</v>
      </c>
      <c r="F1051" s="603" t="s">
        <v>1094</v>
      </c>
      <c r="G1051" s="603"/>
      <c r="H1051" s="603"/>
      <c r="I1051" s="603">
        <v>0</v>
      </c>
      <c r="L1051" s="615">
        <v>0</v>
      </c>
      <c r="O1051" s="51">
        <f>IF(P1051="Yes",'MD Rates'!$B$1,R1051)</f>
        <v>42461</v>
      </c>
      <c r="P1051" s="5" t="str">
        <f t="shared" si="116"/>
        <v>No</v>
      </c>
      <c r="Q1051" s="269"/>
      <c r="R1051" s="6">
        <v>42461</v>
      </c>
      <c r="S1051"/>
    </row>
    <row r="1052" spans="1:19" ht="14.5" hidden="1" x14ac:dyDescent="0.35">
      <c r="A1052" s="603" t="s">
        <v>1092</v>
      </c>
      <c r="B1052" s="113" t="s">
        <v>1120</v>
      </c>
      <c r="C1052" s="614" t="s">
        <v>967</v>
      </c>
      <c r="D1052" s="603" t="s">
        <v>1101</v>
      </c>
      <c r="E1052" s="603">
        <v>540</v>
      </c>
      <c r="F1052" s="603" t="s">
        <v>1093</v>
      </c>
      <c r="G1052" s="603"/>
      <c r="H1052" s="603"/>
      <c r="I1052" s="603">
        <v>0</v>
      </c>
      <c r="L1052" s="615">
        <v>0</v>
      </c>
      <c r="O1052" s="6">
        <v>42461</v>
      </c>
      <c r="P1052" s="5" t="str">
        <f t="shared" si="116"/>
        <v>No</v>
      </c>
      <c r="Q1052" s="269"/>
      <c r="R1052" s="6">
        <v>42095</v>
      </c>
      <c r="S1052"/>
    </row>
    <row r="1053" spans="1:19" ht="14.5" hidden="1" x14ac:dyDescent="0.35">
      <c r="A1053" s="603" t="s">
        <v>1092</v>
      </c>
      <c r="B1053" s="113" t="s">
        <v>1120</v>
      </c>
      <c r="C1053" s="614" t="s">
        <v>967</v>
      </c>
      <c r="D1053" s="603" t="s">
        <v>1101</v>
      </c>
      <c r="E1053" s="603">
        <v>540</v>
      </c>
      <c r="F1053" s="603" t="s">
        <v>1094</v>
      </c>
      <c r="G1053" s="603"/>
      <c r="H1053" s="603"/>
      <c r="I1053" s="603">
        <v>0</v>
      </c>
      <c r="L1053" s="615">
        <v>0</v>
      </c>
      <c r="O1053" s="51">
        <f>IF(P1053="Yes",'MD Rates'!$B$1,R1053)</f>
        <v>42461</v>
      </c>
      <c r="P1053" s="5" t="str">
        <f t="shared" si="116"/>
        <v>No</v>
      </c>
      <c r="Q1053" s="269"/>
      <c r="R1053" s="6">
        <v>42461</v>
      </c>
      <c r="S1053"/>
    </row>
    <row r="1054" spans="1:19" ht="14.5" hidden="1" x14ac:dyDescent="0.35">
      <c r="A1054" s="603" t="s">
        <v>1092</v>
      </c>
      <c r="B1054" s="113" t="s">
        <v>1120</v>
      </c>
      <c r="C1054" s="614" t="s">
        <v>967</v>
      </c>
      <c r="D1054" s="603" t="s">
        <v>1102</v>
      </c>
      <c r="E1054" s="603">
        <v>330</v>
      </c>
      <c r="F1054" s="603" t="s">
        <v>1093</v>
      </c>
      <c r="G1054" s="603"/>
      <c r="H1054" s="603"/>
      <c r="I1054" s="603">
        <v>0</v>
      </c>
      <c r="L1054" s="615">
        <v>0</v>
      </c>
      <c r="O1054" s="6">
        <v>42461</v>
      </c>
      <c r="P1054" s="5" t="str">
        <f t="shared" ref="P1054:P1088" si="117">IF(I1054&lt;&gt;L1054,"Yes","No")</f>
        <v>No</v>
      </c>
      <c r="Q1054" s="269"/>
      <c r="R1054" s="6">
        <v>42095</v>
      </c>
      <c r="S1054"/>
    </row>
    <row r="1055" spans="1:19" ht="14.5" hidden="1" x14ac:dyDescent="0.35">
      <c r="A1055" s="603" t="s">
        <v>1092</v>
      </c>
      <c r="B1055" s="113" t="s">
        <v>1120</v>
      </c>
      <c r="C1055" s="614" t="s">
        <v>967</v>
      </c>
      <c r="D1055" s="603" t="s">
        <v>1102</v>
      </c>
      <c r="E1055" s="603">
        <v>330</v>
      </c>
      <c r="F1055" s="603" t="s">
        <v>1094</v>
      </c>
      <c r="G1055" s="603"/>
      <c r="H1055" s="603"/>
      <c r="I1055" s="603">
        <v>0</v>
      </c>
      <c r="L1055" s="615">
        <v>0</v>
      </c>
      <c r="O1055" s="51">
        <f>IF(P1055="Yes",'MD Rates'!$B$1,R1055)</f>
        <v>42461</v>
      </c>
      <c r="P1055" s="5" t="str">
        <f t="shared" si="117"/>
        <v>No</v>
      </c>
      <c r="Q1055" s="269"/>
      <c r="R1055" s="6">
        <v>42461</v>
      </c>
      <c r="S1055"/>
    </row>
    <row r="1056" spans="1:19" ht="14.5" hidden="1" x14ac:dyDescent="0.35">
      <c r="A1056" s="603" t="s">
        <v>1092</v>
      </c>
      <c r="B1056" s="113" t="s">
        <v>1120</v>
      </c>
      <c r="C1056" s="614" t="s">
        <v>967</v>
      </c>
      <c r="D1056" s="603" t="s">
        <v>1103</v>
      </c>
      <c r="E1056" s="603">
        <v>380</v>
      </c>
      <c r="F1056" s="603" t="s">
        <v>1093</v>
      </c>
      <c r="G1056" s="603"/>
      <c r="H1056" s="603"/>
      <c r="I1056" s="603">
        <v>0</v>
      </c>
      <c r="L1056" s="615">
        <v>0</v>
      </c>
      <c r="O1056" s="6">
        <v>42461</v>
      </c>
      <c r="P1056" s="5" t="str">
        <f t="shared" si="117"/>
        <v>No</v>
      </c>
      <c r="Q1056" s="269"/>
      <c r="R1056" s="6">
        <v>42095</v>
      </c>
      <c r="S1056"/>
    </row>
    <row r="1057" spans="1:19" ht="14.5" hidden="1" x14ac:dyDescent="0.35">
      <c r="A1057" s="603" t="s">
        <v>1092</v>
      </c>
      <c r="B1057" s="113" t="s">
        <v>1120</v>
      </c>
      <c r="C1057" s="614" t="s">
        <v>967</v>
      </c>
      <c r="D1057" s="603" t="s">
        <v>1103</v>
      </c>
      <c r="E1057" s="603">
        <v>380</v>
      </c>
      <c r="F1057" s="603" t="s">
        <v>1094</v>
      </c>
      <c r="G1057" s="603"/>
      <c r="H1057" s="603"/>
      <c r="I1057" s="603">
        <v>0</v>
      </c>
      <c r="L1057" s="615">
        <v>0</v>
      </c>
      <c r="O1057" s="51">
        <f>IF(P1057="Yes",'MD Rates'!$B$1,R1057)</f>
        <v>42461</v>
      </c>
      <c r="P1057" s="5" t="str">
        <f t="shared" si="117"/>
        <v>No</v>
      </c>
      <c r="Q1057" s="269"/>
      <c r="R1057" s="6">
        <v>42461</v>
      </c>
      <c r="S1057"/>
    </row>
    <row r="1058" spans="1:19" ht="14.5" hidden="1" x14ac:dyDescent="0.35">
      <c r="A1058" s="603" t="s">
        <v>1092</v>
      </c>
      <c r="B1058" s="113" t="s">
        <v>1120</v>
      </c>
      <c r="C1058" s="614" t="s">
        <v>967</v>
      </c>
      <c r="D1058" s="603" t="s">
        <v>1104</v>
      </c>
      <c r="E1058" s="603">
        <v>380</v>
      </c>
      <c r="F1058" s="603" t="s">
        <v>1093</v>
      </c>
      <c r="G1058" s="603"/>
      <c r="H1058" s="603"/>
      <c r="I1058" s="603">
        <v>0</v>
      </c>
      <c r="L1058" s="615">
        <v>0</v>
      </c>
      <c r="O1058" s="6">
        <v>42461</v>
      </c>
      <c r="P1058" s="5" t="str">
        <f t="shared" si="117"/>
        <v>No</v>
      </c>
      <c r="Q1058" s="269"/>
      <c r="R1058" s="6">
        <v>42095</v>
      </c>
      <c r="S1058"/>
    </row>
    <row r="1059" spans="1:19" ht="14.5" hidden="1" x14ac:dyDescent="0.35">
      <c r="A1059" s="603" t="s">
        <v>1092</v>
      </c>
      <c r="B1059" s="113" t="s">
        <v>1120</v>
      </c>
      <c r="C1059" s="614" t="s">
        <v>967</v>
      </c>
      <c r="D1059" s="603" t="s">
        <v>1104</v>
      </c>
      <c r="E1059" s="603">
        <v>380</v>
      </c>
      <c r="F1059" s="603" t="s">
        <v>1094</v>
      </c>
      <c r="G1059" s="603"/>
      <c r="H1059" s="603"/>
      <c r="I1059" s="603">
        <v>0</v>
      </c>
      <c r="L1059" s="615">
        <v>0</v>
      </c>
      <c r="O1059" s="51">
        <f>IF(P1059="Yes",'MD Rates'!$B$1,R1059)</f>
        <v>42461</v>
      </c>
      <c r="P1059" s="5" t="str">
        <f t="shared" si="117"/>
        <v>No</v>
      </c>
      <c r="Q1059" s="269"/>
      <c r="R1059" s="6">
        <v>42461</v>
      </c>
      <c r="S1059"/>
    </row>
    <row r="1060" spans="1:19" ht="14.5" hidden="1" x14ac:dyDescent="0.35">
      <c r="A1060" s="603" t="s">
        <v>1092</v>
      </c>
      <c r="B1060" s="113" t="s">
        <v>1120</v>
      </c>
      <c r="C1060" s="614" t="s">
        <v>967</v>
      </c>
      <c r="D1060" s="603" t="s">
        <v>1105</v>
      </c>
      <c r="E1060" s="603">
        <v>370</v>
      </c>
      <c r="F1060" s="603" t="s">
        <v>1093</v>
      </c>
      <c r="G1060" s="603"/>
      <c r="H1060" s="603"/>
      <c r="I1060" s="603">
        <v>0</v>
      </c>
      <c r="L1060" s="615">
        <v>0</v>
      </c>
      <c r="O1060" s="6">
        <v>42461</v>
      </c>
      <c r="P1060" s="5" t="str">
        <f t="shared" si="117"/>
        <v>No</v>
      </c>
      <c r="Q1060" s="269"/>
      <c r="R1060" s="6">
        <v>42095</v>
      </c>
      <c r="S1060"/>
    </row>
    <row r="1061" spans="1:19" ht="14.5" hidden="1" x14ac:dyDescent="0.35">
      <c r="A1061" s="603" t="s">
        <v>1092</v>
      </c>
      <c r="B1061" s="113" t="s">
        <v>1120</v>
      </c>
      <c r="C1061" s="614" t="s">
        <v>967</v>
      </c>
      <c r="D1061" s="603" t="s">
        <v>1105</v>
      </c>
      <c r="E1061" s="603">
        <v>370</v>
      </c>
      <c r="F1061" s="603" t="s">
        <v>1094</v>
      </c>
      <c r="G1061" s="603"/>
      <c r="H1061" s="603"/>
      <c r="I1061" s="603">
        <v>0</v>
      </c>
      <c r="L1061" s="615">
        <v>0</v>
      </c>
      <c r="O1061" s="51">
        <f>IF(P1061="Yes",'MD Rates'!$B$1,R1061)</f>
        <v>42461</v>
      </c>
      <c r="P1061" s="5" t="str">
        <f t="shared" si="117"/>
        <v>No</v>
      </c>
      <c r="Q1061" s="269"/>
      <c r="R1061" s="6">
        <v>42461</v>
      </c>
      <c r="S1061"/>
    </row>
    <row r="1062" spans="1:19" ht="14.5" hidden="1" x14ac:dyDescent="0.35">
      <c r="A1062" s="603" t="s">
        <v>1092</v>
      </c>
      <c r="B1062" s="113" t="s">
        <v>1120</v>
      </c>
      <c r="C1062" s="614" t="s">
        <v>967</v>
      </c>
      <c r="D1062" s="603" t="s">
        <v>1106</v>
      </c>
      <c r="E1062" s="603">
        <v>370</v>
      </c>
      <c r="F1062" s="603" t="s">
        <v>1093</v>
      </c>
      <c r="G1062" s="603"/>
      <c r="H1062" s="603"/>
      <c r="I1062" s="603">
        <v>0</v>
      </c>
      <c r="L1062" s="615">
        <v>0</v>
      </c>
      <c r="O1062" s="6">
        <v>42461</v>
      </c>
      <c r="P1062" s="5" t="str">
        <f t="shared" si="117"/>
        <v>No</v>
      </c>
      <c r="Q1062" s="269"/>
      <c r="R1062" s="6">
        <v>42095</v>
      </c>
      <c r="S1062"/>
    </row>
    <row r="1063" spans="1:19" ht="14.5" hidden="1" x14ac:dyDescent="0.35">
      <c r="A1063" s="603" t="s">
        <v>1092</v>
      </c>
      <c r="B1063" s="113" t="s">
        <v>1120</v>
      </c>
      <c r="C1063" s="614" t="s">
        <v>967</v>
      </c>
      <c r="D1063" s="603" t="s">
        <v>1106</v>
      </c>
      <c r="E1063" s="603">
        <v>370</v>
      </c>
      <c r="F1063" s="603" t="s">
        <v>1094</v>
      </c>
      <c r="G1063" s="603"/>
      <c r="H1063" s="603"/>
      <c r="I1063" s="603">
        <v>0</v>
      </c>
      <c r="L1063" s="615">
        <v>0</v>
      </c>
      <c r="O1063" s="51">
        <f>IF(P1063="Yes",'MD Rates'!$B$1,R1063)</f>
        <v>42461</v>
      </c>
      <c r="P1063" s="5" t="str">
        <f t="shared" si="117"/>
        <v>No</v>
      </c>
      <c r="Q1063" s="269"/>
      <c r="R1063" s="6">
        <v>42461</v>
      </c>
      <c r="S1063"/>
    </row>
    <row r="1064" spans="1:19" ht="14.5" hidden="1" x14ac:dyDescent="0.35">
      <c r="A1064" s="603" t="s">
        <v>1092</v>
      </c>
      <c r="B1064" s="113" t="s">
        <v>1120</v>
      </c>
      <c r="C1064" s="614" t="s">
        <v>967</v>
      </c>
      <c r="D1064" s="603" t="s">
        <v>355</v>
      </c>
      <c r="E1064" s="603">
        <v>410</v>
      </c>
      <c r="F1064" s="603" t="s">
        <v>1093</v>
      </c>
      <c r="G1064" s="603"/>
      <c r="H1064" s="603"/>
      <c r="I1064" s="603">
        <v>0</v>
      </c>
      <c r="L1064" s="615">
        <v>0</v>
      </c>
      <c r="O1064" s="6">
        <v>42461</v>
      </c>
      <c r="P1064" s="5" t="str">
        <f t="shared" si="117"/>
        <v>No</v>
      </c>
      <c r="Q1064" s="269"/>
      <c r="R1064" s="6">
        <v>42095</v>
      </c>
      <c r="S1064"/>
    </row>
    <row r="1065" spans="1:19" ht="14.5" hidden="1" x14ac:dyDescent="0.35">
      <c r="A1065" s="603" t="s">
        <v>1092</v>
      </c>
      <c r="B1065" s="113" t="s">
        <v>1120</v>
      </c>
      <c r="C1065" s="614" t="s">
        <v>967</v>
      </c>
      <c r="D1065" s="603" t="s">
        <v>355</v>
      </c>
      <c r="E1065" s="603">
        <v>410</v>
      </c>
      <c r="F1065" s="603" t="s">
        <v>1094</v>
      </c>
      <c r="G1065" s="603"/>
      <c r="H1065" s="603"/>
      <c r="I1065" s="603">
        <v>0</v>
      </c>
      <c r="L1065" s="615">
        <v>0</v>
      </c>
      <c r="O1065" s="51">
        <f>IF(P1065="Yes",'MD Rates'!$B$1,R1065)</f>
        <v>42461</v>
      </c>
      <c r="P1065" s="5" t="str">
        <f t="shared" si="117"/>
        <v>No</v>
      </c>
      <c r="Q1065" s="269"/>
      <c r="R1065" s="6">
        <v>42461</v>
      </c>
      <c r="S1065"/>
    </row>
    <row r="1066" spans="1:19" ht="14.5" hidden="1" x14ac:dyDescent="0.35">
      <c r="A1066" s="603" t="s">
        <v>1092</v>
      </c>
      <c r="B1066" s="113" t="s">
        <v>1120</v>
      </c>
      <c r="C1066" s="614" t="s">
        <v>967</v>
      </c>
      <c r="D1066" s="603" t="s">
        <v>356</v>
      </c>
      <c r="E1066" s="603">
        <v>320</v>
      </c>
      <c r="F1066" s="603" t="s">
        <v>1093</v>
      </c>
      <c r="G1066" s="603"/>
      <c r="H1066" s="603"/>
      <c r="I1066" s="603">
        <v>0</v>
      </c>
      <c r="L1066" s="615">
        <v>0</v>
      </c>
      <c r="O1066" s="6">
        <v>42461</v>
      </c>
      <c r="P1066" s="5" t="str">
        <f t="shared" si="117"/>
        <v>No</v>
      </c>
      <c r="Q1066" s="269"/>
      <c r="R1066" s="6">
        <v>42095</v>
      </c>
      <c r="S1066"/>
    </row>
    <row r="1067" spans="1:19" ht="14.5" hidden="1" x14ac:dyDescent="0.35">
      <c r="A1067" s="603" t="s">
        <v>1092</v>
      </c>
      <c r="B1067" s="113" t="s">
        <v>1120</v>
      </c>
      <c r="C1067" s="614" t="s">
        <v>967</v>
      </c>
      <c r="D1067" s="603" t="s">
        <v>356</v>
      </c>
      <c r="E1067" s="603">
        <v>320</v>
      </c>
      <c r="F1067" s="603" t="s">
        <v>1094</v>
      </c>
      <c r="G1067" s="603"/>
      <c r="H1067" s="603"/>
      <c r="I1067" s="603">
        <v>0</v>
      </c>
      <c r="L1067" s="615">
        <v>0</v>
      </c>
      <c r="O1067" s="51">
        <f>IF(P1067="Yes",'MD Rates'!$B$1,R1067)</f>
        <v>42461</v>
      </c>
      <c r="P1067" s="5" t="str">
        <f t="shared" si="117"/>
        <v>No</v>
      </c>
      <c r="Q1067" s="269"/>
      <c r="R1067" s="6">
        <v>42461</v>
      </c>
      <c r="S1067"/>
    </row>
    <row r="1068" spans="1:19" ht="14.5" hidden="1" x14ac:dyDescent="0.35">
      <c r="A1068" s="603" t="s">
        <v>1092</v>
      </c>
      <c r="B1068" s="113" t="s">
        <v>1120</v>
      </c>
      <c r="C1068" s="614" t="s">
        <v>967</v>
      </c>
      <c r="D1068" s="603" t="s">
        <v>357</v>
      </c>
      <c r="E1068" s="603">
        <v>360</v>
      </c>
      <c r="F1068" s="603" t="s">
        <v>1093</v>
      </c>
      <c r="G1068" s="603"/>
      <c r="H1068" s="603"/>
      <c r="I1068" s="603">
        <v>0</v>
      </c>
      <c r="L1068" s="615">
        <v>0</v>
      </c>
      <c r="O1068" s="6">
        <v>42461</v>
      </c>
      <c r="P1068" s="5" t="str">
        <f t="shared" si="117"/>
        <v>No</v>
      </c>
      <c r="Q1068" s="269"/>
      <c r="R1068" s="6">
        <v>42095</v>
      </c>
      <c r="S1068"/>
    </row>
    <row r="1069" spans="1:19" ht="14.5" hidden="1" x14ac:dyDescent="0.35">
      <c r="A1069" s="603" t="s">
        <v>1092</v>
      </c>
      <c r="B1069" s="113" t="s">
        <v>1120</v>
      </c>
      <c r="C1069" s="614" t="s">
        <v>967</v>
      </c>
      <c r="D1069" s="603" t="s">
        <v>357</v>
      </c>
      <c r="E1069" s="603">
        <v>360</v>
      </c>
      <c r="F1069" s="603" t="s">
        <v>1094</v>
      </c>
      <c r="G1069" s="603"/>
      <c r="H1069" s="603"/>
      <c r="I1069" s="603">
        <v>0</v>
      </c>
      <c r="L1069" s="615">
        <v>0</v>
      </c>
      <c r="O1069" s="51">
        <f>IF(P1069="Yes",'MD Rates'!$B$1,R1069)</f>
        <v>42461</v>
      </c>
      <c r="P1069" s="5" t="str">
        <f t="shared" si="117"/>
        <v>No</v>
      </c>
      <c r="Q1069" s="269"/>
      <c r="R1069" s="6">
        <v>42461</v>
      </c>
      <c r="S1069"/>
    </row>
    <row r="1070" spans="1:19" ht="14.5" hidden="1" x14ac:dyDescent="0.35">
      <c r="A1070" s="603" t="s">
        <v>1092</v>
      </c>
      <c r="B1070" s="113" t="s">
        <v>1120</v>
      </c>
      <c r="C1070" s="614" t="s">
        <v>967</v>
      </c>
      <c r="D1070" s="603" t="s">
        <v>357</v>
      </c>
      <c r="E1070" s="603">
        <v>410</v>
      </c>
      <c r="F1070" s="603" t="s">
        <v>1093</v>
      </c>
      <c r="G1070" s="603"/>
      <c r="H1070" s="603"/>
      <c r="I1070" s="603">
        <v>0</v>
      </c>
      <c r="L1070" s="615">
        <v>0</v>
      </c>
      <c r="O1070" s="6">
        <v>42461</v>
      </c>
      <c r="P1070" s="5" t="str">
        <f t="shared" si="117"/>
        <v>No</v>
      </c>
      <c r="Q1070" s="269"/>
      <c r="R1070" s="6">
        <v>42095</v>
      </c>
      <c r="S1070"/>
    </row>
    <row r="1071" spans="1:19" ht="14.5" hidden="1" x14ac:dyDescent="0.35">
      <c r="A1071" s="603" t="s">
        <v>1092</v>
      </c>
      <c r="B1071" s="113" t="s">
        <v>1120</v>
      </c>
      <c r="C1071" s="614" t="s">
        <v>967</v>
      </c>
      <c r="D1071" s="603" t="s">
        <v>357</v>
      </c>
      <c r="E1071" s="603">
        <v>410</v>
      </c>
      <c r="F1071" s="603" t="s">
        <v>1094</v>
      </c>
      <c r="G1071" s="603"/>
      <c r="H1071" s="603"/>
      <c r="I1071" s="603">
        <v>0</v>
      </c>
      <c r="L1071" s="615">
        <v>0</v>
      </c>
      <c r="O1071" s="51">
        <f>IF(P1071="Yes",'MD Rates'!$B$1,R1071)</f>
        <v>42461</v>
      </c>
      <c r="P1071" s="5" t="str">
        <f t="shared" si="117"/>
        <v>No</v>
      </c>
      <c r="Q1071" s="269"/>
      <c r="R1071" s="6">
        <v>42461</v>
      </c>
      <c r="S1071"/>
    </row>
    <row r="1072" spans="1:19" ht="14.5" hidden="1" x14ac:dyDescent="0.35">
      <c r="A1072" s="603" t="s">
        <v>1092</v>
      </c>
      <c r="B1072" s="113" t="s">
        <v>1120</v>
      </c>
      <c r="C1072" s="614" t="s">
        <v>967</v>
      </c>
      <c r="D1072" s="603" t="s">
        <v>357</v>
      </c>
      <c r="E1072" s="603">
        <v>440</v>
      </c>
      <c r="F1072" s="603" t="s">
        <v>1093</v>
      </c>
      <c r="G1072" s="603"/>
      <c r="H1072" s="603"/>
      <c r="I1072" s="603">
        <v>0</v>
      </c>
      <c r="L1072" s="615">
        <v>0</v>
      </c>
      <c r="O1072" s="6">
        <v>42461</v>
      </c>
      <c r="P1072" s="5" t="str">
        <f t="shared" si="117"/>
        <v>No</v>
      </c>
      <c r="Q1072" s="269"/>
      <c r="R1072" s="6">
        <v>42095</v>
      </c>
      <c r="S1072"/>
    </row>
    <row r="1073" spans="1:19" ht="14.5" hidden="1" x14ac:dyDescent="0.35">
      <c r="A1073" s="603" t="s">
        <v>1092</v>
      </c>
      <c r="B1073" s="113" t="s">
        <v>1120</v>
      </c>
      <c r="C1073" s="614" t="s">
        <v>967</v>
      </c>
      <c r="D1073" s="603" t="s">
        <v>357</v>
      </c>
      <c r="E1073" s="603">
        <v>440</v>
      </c>
      <c r="F1073" s="603" t="s">
        <v>1094</v>
      </c>
      <c r="G1073" s="603"/>
      <c r="H1073" s="603"/>
      <c r="I1073" s="603">
        <v>0</v>
      </c>
      <c r="L1073" s="615">
        <v>0</v>
      </c>
      <c r="O1073" s="51">
        <f>IF(P1073="Yes",'MD Rates'!$B$1,R1073)</f>
        <v>42461</v>
      </c>
      <c r="P1073" s="5" t="str">
        <f t="shared" si="117"/>
        <v>No</v>
      </c>
      <c r="Q1073" s="269"/>
      <c r="R1073" s="6">
        <v>42461</v>
      </c>
      <c r="S1073"/>
    </row>
    <row r="1074" spans="1:19" ht="14.5" hidden="1" x14ac:dyDescent="0.35">
      <c r="A1074" s="603" t="s">
        <v>1092</v>
      </c>
      <c r="B1074" s="113" t="s">
        <v>1120</v>
      </c>
      <c r="C1074" s="614" t="s">
        <v>967</v>
      </c>
      <c r="D1074" s="603" t="s">
        <v>357</v>
      </c>
      <c r="E1074" s="603">
        <v>480</v>
      </c>
      <c r="F1074" s="603" t="s">
        <v>1093</v>
      </c>
      <c r="G1074" s="603"/>
      <c r="H1074" s="603"/>
      <c r="I1074" s="603">
        <v>0</v>
      </c>
      <c r="L1074" s="615">
        <v>0</v>
      </c>
      <c r="O1074" s="6">
        <v>42461</v>
      </c>
      <c r="P1074" s="5" t="str">
        <f t="shared" si="117"/>
        <v>No</v>
      </c>
      <c r="Q1074" s="269"/>
      <c r="R1074" s="6">
        <v>42095</v>
      </c>
      <c r="S1074"/>
    </row>
    <row r="1075" spans="1:19" ht="14.5" hidden="1" x14ac:dyDescent="0.35">
      <c r="A1075" s="603" t="s">
        <v>1092</v>
      </c>
      <c r="B1075" s="113" t="s">
        <v>1120</v>
      </c>
      <c r="C1075" s="614" t="s">
        <v>967</v>
      </c>
      <c r="D1075" s="603" t="s">
        <v>357</v>
      </c>
      <c r="E1075" s="603">
        <v>480</v>
      </c>
      <c r="F1075" s="603" t="s">
        <v>1094</v>
      </c>
      <c r="G1075" s="603"/>
      <c r="H1075" s="603"/>
      <c r="I1075" s="603">
        <v>0</v>
      </c>
      <c r="L1075" s="615">
        <v>0</v>
      </c>
      <c r="O1075" s="51">
        <f>IF(P1075="Yes",'MD Rates'!$B$1,R1075)</f>
        <v>42461</v>
      </c>
      <c r="P1075" s="5" t="str">
        <f t="shared" si="117"/>
        <v>No</v>
      </c>
      <c r="Q1075" s="269"/>
      <c r="R1075" s="6">
        <v>42461</v>
      </c>
      <c r="S1075"/>
    </row>
    <row r="1076" spans="1:19" ht="14.5" hidden="1" x14ac:dyDescent="0.35">
      <c r="A1076" s="603" t="s">
        <v>1092</v>
      </c>
      <c r="B1076" s="113" t="s">
        <v>1120</v>
      </c>
      <c r="C1076" s="614" t="s">
        <v>967</v>
      </c>
      <c r="D1076" s="603" t="s">
        <v>357</v>
      </c>
      <c r="E1076" s="603">
        <v>493</v>
      </c>
      <c r="F1076" s="603" t="s">
        <v>1093</v>
      </c>
      <c r="G1076" s="603"/>
      <c r="H1076" s="603"/>
      <c r="I1076" s="603">
        <v>0</v>
      </c>
      <c r="L1076" s="615">
        <v>0</v>
      </c>
      <c r="O1076" s="6">
        <v>42461</v>
      </c>
      <c r="P1076" s="5" t="str">
        <f t="shared" si="117"/>
        <v>No</v>
      </c>
      <c r="Q1076" s="269"/>
      <c r="R1076" s="6">
        <v>42095</v>
      </c>
      <c r="S1076"/>
    </row>
    <row r="1077" spans="1:19" ht="14.5" hidden="1" x14ac:dyDescent="0.35">
      <c r="A1077" s="603" t="s">
        <v>1092</v>
      </c>
      <c r="B1077" s="113" t="s">
        <v>1120</v>
      </c>
      <c r="C1077" s="614" t="s">
        <v>967</v>
      </c>
      <c r="D1077" s="603" t="s">
        <v>357</v>
      </c>
      <c r="E1077" s="603">
        <v>493</v>
      </c>
      <c r="F1077" s="603" t="s">
        <v>1094</v>
      </c>
      <c r="G1077" s="603"/>
      <c r="H1077" s="603"/>
      <c r="I1077" s="603">
        <v>0</v>
      </c>
      <c r="L1077" s="615">
        <v>0</v>
      </c>
      <c r="O1077" s="51">
        <f>IF(P1077="Yes",'MD Rates'!$B$1,R1077)</f>
        <v>42461</v>
      </c>
      <c r="P1077" s="5" t="str">
        <f t="shared" si="117"/>
        <v>No</v>
      </c>
      <c r="Q1077" s="269"/>
      <c r="R1077" s="6">
        <v>42461</v>
      </c>
      <c r="S1077"/>
    </row>
    <row r="1078" spans="1:19" ht="14.5" hidden="1" x14ac:dyDescent="0.35">
      <c r="A1078" s="603" t="s">
        <v>1092</v>
      </c>
      <c r="B1078" s="113" t="s">
        <v>1120</v>
      </c>
      <c r="C1078" s="614" t="s">
        <v>967</v>
      </c>
      <c r="D1078" s="603" t="s">
        <v>357</v>
      </c>
      <c r="E1078" s="603">
        <v>525</v>
      </c>
      <c r="F1078" s="603" t="s">
        <v>1093</v>
      </c>
      <c r="G1078" s="603"/>
      <c r="H1078" s="603"/>
      <c r="I1078" s="603">
        <v>0</v>
      </c>
      <c r="L1078" s="615">
        <v>0</v>
      </c>
      <c r="O1078" s="6">
        <v>42461</v>
      </c>
      <c r="P1078" s="5" t="str">
        <f t="shared" si="117"/>
        <v>No</v>
      </c>
      <c r="Q1078" s="269"/>
      <c r="R1078" s="6">
        <v>42095</v>
      </c>
      <c r="S1078"/>
    </row>
    <row r="1079" spans="1:19" ht="14.5" hidden="1" x14ac:dyDescent="0.35">
      <c r="A1079" s="603" t="s">
        <v>1092</v>
      </c>
      <c r="B1079" s="113" t="s">
        <v>1120</v>
      </c>
      <c r="C1079" s="614" t="s">
        <v>967</v>
      </c>
      <c r="D1079" s="603" t="s">
        <v>357</v>
      </c>
      <c r="E1079" s="603">
        <v>525</v>
      </c>
      <c r="F1079" s="603" t="s">
        <v>1094</v>
      </c>
      <c r="G1079" s="603"/>
      <c r="H1079" s="603"/>
      <c r="I1079" s="603">
        <v>0</v>
      </c>
      <c r="L1079" s="615">
        <v>0</v>
      </c>
      <c r="O1079" s="51">
        <f>IF(P1079="Yes",'MD Rates'!$B$1,R1079)</f>
        <v>42461</v>
      </c>
      <c r="P1079" s="5" t="str">
        <f t="shared" si="117"/>
        <v>No</v>
      </c>
      <c r="Q1079" s="269"/>
      <c r="R1079" s="6">
        <v>42461</v>
      </c>
      <c r="S1079"/>
    </row>
    <row r="1080" spans="1:19" ht="14.5" hidden="1" x14ac:dyDescent="0.35">
      <c r="A1080" s="603" t="s">
        <v>1092</v>
      </c>
      <c r="B1080" s="113" t="s">
        <v>1120</v>
      </c>
      <c r="C1080" s="614" t="s">
        <v>967</v>
      </c>
      <c r="D1080" s="603" t="s">
        <v>367</v>
      </c>
      <c r="E1080" s="603">
        <v>50</v>
      </c>
      <c r="F1080" s="603" t="s">
        <v>1093</v>
      </c>
      <c r="G1080" s="603"/>
      <c r="H1080" s="603"/>
      <c r="I1080" s="603">
        <v>0</v>
      </c>
      <c r="L1080" s="615">
        <v>0</v>
      </c>
      <c r="O1080" s="6">
        <v>42461</v>
      </c>
      <c r="P1080" s="5" t="str">
        <f t="shared" si="117"/>
        <v>No</v>
      </c>
      <c r="Q1080" s="269"/>
      <c r="R1080" s="6">
        <v>42095</v>
      </c>
      <c r="S1080"/>
    </row>
    <row r="1081" spans="1:19" ht="14.5" hidden="1" x14ac:dyDescent="0.35">
      <c r="A1081" s="603" t="s">
        <v>1092</v>
      </c>
      <c r="B1081" s="113" t="s">
        <v>1120</v>
      </c>
      <c r="C1081" s="614" t="s">
        <v>967</v>
      </c>
      <c r="D1081" s="603" t="s">
        <v>367</v>
      </c>
      <c r="E1081" s="603">
        <v>50</v>
      </c>
      <c r="F1081" s="603" t="s">
        <v>1094</v>
      </c>
      <c r="G1081" s="603"/>
      <c r="H1081" s="603"/>
      <c r="I1081" s="603">
        <v>0</v>
      </c>
      <c r="L1081" s="615">
        <v>0</v>
      </c>
      <c r="O1081" s="51">
        <f>IF(P1081="Yes",'MD Rates'!$B$1,R1081)</f>
        <v>42461</v>
      </c>
      <c r="P1081" s="5" t="str">
        <f t="shared" si="117"/>
        <v>No</v>
      </c>
      <c r="Q1081" s="269"/>
      <c r="R1081" s="6">
        <v>42461</v>
      </c>
      <c r="S1081"/>
    </row>
    <row r="1082" spans="1:19" ht="14.5" hidden="1" x14ac:dyDescent="0.35">
      <c r="A1082" s="603" t="s">
        <v>1092</v>
      </c>
      <c r="B1082" s="113" t="s">
        <v>1120</v>
      </c>
      <c r="C1082" s="614" t="s">
        <v>967</v>
      </c>
      <c r="D1082" s="603" t="s">
        <v>365</v>
      </c>
      <c r="E1082" s="603">
        <v>90</v>
      </c>
      <c r="F1082" s="603" t="s">
        <v>1093</v>
      </c>
      <c r="G1082" s="603"/>
      <c r="H1082" s="603"/>
      <c r="I1082" s="603">
        <v>0</v>
      </c>
      <c r="L1082" s="615">
        <v>0</v>
      </c>
      <c r="O1082" s="6">
        <v>42461</v>
      </c>
      <c r="P1082" s="5" t="str">
        <f t="shared" si="117"/>
        <v>No</v>
      </c>
      <c r="Q1082" s="269"/>
      <c r="R1082" s="6">
        <v>42095</v>
      </c>
      <c r="S1082"/>
    </row>
    <row r="1083" spans="1:19" ht="14.5" hidden="1" x14ac:dyDescent="0.35">
      <c r="A1083" s="603" t="s">
        <v>1092</v>
      </c>
      <c r="B1083" s="113" t="s">
        <v>1120</v>
      </c>
      <c r="C1083" s="614" t="s">
        <v>967</v>
      </c>
      <c r="D1083" s="603" t="s">
        <v>365</v>
      </c>
      <c r="E1083" s="603">
        <v>90</v>
      </c>
      <c r="F1083" s="603" t="s">
        <v>1094</v>
      </c>
      <c r="G1083" s="603"/>
      <c r="H1083" s="603"/>
      <c r="I1083" s="603">
        <v>0</v>
      </c>
      <c r="L1083" s="615">
        <v>0</v>
      </c>
      <c r="O1083" s="51">
        <f>IF(P1083="Yes",'MD Rates'!$B$1,R1083)</f>
        <v>42461</v>
      </c>
      <c r="P1083" s="5" t="str">
        <f t="shared" si="117"/>
        <v>No</v>
      </c>
      <c r="Q1083" s="269"/>
      <c r="R1083" s="6">
        <v>42461</v>
      </c>
      <c r="S1083"/>
    </row>
    <row r="1084" spans="1:19" ht="14.5" hidden="1" x14ac:dyDescent="0.35">
      <c r="A1084" s="603" t="s">
        <v>1092</v>
      </c>
      <c r="B1084" s="113" t="s">
        <v>1120</v>
      </c>
      <c r="C1084" s="614" t="s">
        <v>967</v>
      </c>
      <c r="D1084" s="603" t="s">
        <v>649</v>
      </c>
      <c r="E1084" s="603">
        <v>200</v>
      </c>
      <c r="F1084" s="603" t="s">
        <v>1093</v>
      </c>
      <c r="G1084" s="603"/>
      <c r="H1084" s="603"/>
      <c r="I1084" s="603">
        <v>0</v>
      </c>
      <c r="L1084" s="615">
        <v>0</v>
      </c>
      <c r="O1084" s="6">
        <v>42461</v>
      </c>
      <c r="P1084" s="5" t="str">
        <f t="shared" si="117"/>
        <v>No</v>
      </c>
      <c r="Q1084" s="269"/>
      <c r="R1084" s="6">
        <v>42095</v>
      </c>
      <c r="S1084"/>
    </row>
    <row r="1085" spans="1:19" ht="14.5" hidden="1" x14ac:dyDescent="0.35">
      <c r="A1085" s="603" t="s">
        <v>1092</v>
      </c>
      <c r="B1085" s="113" t="s">
        <v>1120</v>
      </c>
      <c r="C1085" s="614" t="s">
        <v>967</v>
      </c>
      <c r="D1085" s="603" t="s">
        <v>649</v>
      </c>
      <c r="E1085" s="603">
        <v>200</v>
      </c>
      <c r="F1085" s="603" t="s">
        <v>1094</v>
      </c>
      <c r="G1085" s="603"/>
      <c r="H1085" s="603"/>
      <c r="I1085" s="603">
        <v>0</v>
      </c>
      <c r="L1085" s="615">
        <v>0</v>
      </c>
      <c r="O1085" s="51">
        <f>IF(P1085="Yes",'MD Rates'!$B$1,R1085)</f>
        <v>42461</v>
      </c>
      <c r="P1085" s="5" t="str">
        <f t="shared" si="117"/>
        <v>No</v>
      </c>
      <c r="Q1085" s="269"/>
      <c r="R1085" s="6">
        <v>42461</v>
      </c>
      <c r="S1085"/>
    </row>
    <row r="1086" spans="1:19" ht="14.5" hidden="1" x14ac:dyDescent="0.35">
      <c r="A1086" s="603" t="s">
        <v>1092</v>
      </c>
      <c r="B1086" s="113" t="s">
        <v>1120</v>
      </c>
      <c r="C1086" s="614" t="s">
        <v>967</v>
      </c>
      <c r="D1086" s="603" t="s">
        <v>1107</v>
      </c>
      <c r="E1086" s="603">
        <v>314</v>
      </c>
      <c r="F1086" s="603" t="s">
        <v>1093</v>
      </c>
      <c r="G1086" s="603"/>
      <c r="H1086" s="603"/>
      <c r="I1086" s="603">
        <v>0</v>
      </c>
      <c r="L1086" s="615">
        <v>0</v>
      </c>
      <c r="O1086" s="6">
        <v>42461</v>
      </c>
      <c r="P1086" s="5" t="str">
        <f t="shared" si="117"/>
        <v>No</v>
      </c>
      <c r="Q1086" s="269"/>
      <c r="R1086" s="6">
        <v>42095</v>
      </c>
      <c r="S1086"/>
    </row>
    <row r="1087" spans="1:19" ht="14.5" hidden="1" x14ac:dyDescent="0.35">
      <c r="A1087" s="603" t="s">
        <v>1092</v>
      </c>
      <c r="B1087" s="113" t="s">
        <v>1120</v>
      </c>
      <c r="C1087" s="614" t="s">
        <v>967</v>
      </c>
      <c r="D1087" s="603" t="s">
        <v>1107</v>
      </c>
      <c r="E1087" s="603">
        <v>314</v>
      </c>
      <c r="F1087" s="603" t="s">
        <v>1094</v>
      </c>
      <c r="G1087" s="603"/>
      <c r="H1087" s="603"/>
      <c r="I1087" s="603">
        <v>0</v>
      </c>
      <c r="L1087" s="615">
        <v>0</v>
      </c>
      <c r="O1087" s="51">
        <f>IF(P1087="Yes",'MD Rates'!$B$1,R1087)</f>
        <v>42461</v>
      </c>
      <c r="P1087" s="5" t="str">
        <f t="shared" si="117"/>
        <v>No</v>
      </c>
      <c r="Q1087" s="269"/>
      <c r="R1087" s="6">
        <v>42461</v>
      </c>
      <c r="S1087"/>
    </row>
    <row r="1088" spans="1:19" ht="14.5" hidden="1" x14ac:dyDescent="0.35">
      <c r="A1088" s="603" t="s">
        <v>1092</v>
      </c>
      <c r="B1088" s="113" t="s">
        <v>1120</v>
      </c>
      <c r="C1088" s="614" t="s">
        <v>967</v>
      </c>
      <c r="D1088" s="603" t="s">
        <v>1070</v>
      </c>
      <c r="E1088" s="603">
        <v>220</v>
      </c>
      <c r="F1088" s="603" t="s">
        <v>1093</v>
      </c>
      <c r="G1088" s="603"/>
      <c r="H1088" s="603"/>
      <c r="I1088" s="603">
        <v>0</v>
      </c>
      <c r="L1088" s="615">
        <v>0</v>
      </c>
      <c r="O1088" s="6">
        <v>42461</v>
      </c>
      <c r="P1088" s="5" t="str">
        <f t="shared" si="117"/>
        <v>No</v>
      </c>
      <c r="Q1088" s="269"/>
      <c r="R1088" s="6">
        <v>42095</v>
      </c>
      <c r="S1088"/>
    </row>
    <row r="1089" spans="1:19" ht="14.5" hidden="1" x14ac:dyDescent="0.35">
      <c r="A1089" s="603" t="s">
        <v>1092</v>
      </c>
      <c r="B1089" s="113" t="s">
        <v>1120</v>
      </c>
      <c r="C1089" s="614" t="s">
        <v>967</v>
      </c>
      <c r="D1089" s="603" t="s">
        <v>1070</v>
      </c>
      <c r="E1089" s="603">
        <v>220</v>
      </c>
      <c r="F1089" s="603" t="s">
        <v>1094</v>
      </c>
      <c r="G1089" s="603"/>
      <c r="H1089" s="603"/>
      <c r="I1089" s="603">
        <v>0</v>
      </c>
      <c r="L1089" s="615">
        <v>0</v>
      </c>
      <c r="O1089" s="51">
        <f>IF(P1089="Yes",'MD Rates'!$B$1,R1089)</f>
        <v>42461</v>
      </c>
      <c r="P1089" s="5" t="str">
        <f>IF(I1089&lt;&gt;L1089,"Yes","No")</f>
        <v>No</v>
      </c>
      <c r="Q1089" s="269"/>
      <c r="R1089" s="6">
        <v>42461</v>
      </c>
      <c r="S1089"/>
    </row>
    <row r="1090" spans="1:19" ht="14.5" hidden="1" x14ac:dyDescent="0.35">
      <c r="A1090" s="603" t="s">
        <v>1092</v>
      </c>
      <c r="B1090" s="113" t="s">
        <v>1120</v>
      </c>
      <c r="C1090" s="614" t="s">
        <v>967</v>
      </c>
      <c r="D1090" s="603" t="s">
        <v>278</v>
      </c>
      <c r="E1090" s="603">
        <v>314</v>
      </c>
      <c r="F1090" s="603" t="s">
        <v>1093</v>
      </c>
      <c r="G1090" s="603"/>
      <c r="H1090" s="603"/>
      <c r="I1090" s="603">
        <v>0</v>
      </c>
      <c r="L1090" s="615">
        <v>0</v>
      </c>
      <c r="O1090" s="6">
        <v>42461</v>
      </c>
      <c r="P1090" s="5" t="str">
        <f t="shared" ref="P1090:P1153" si="118">IF(I1090&lt;&gt;L1090,"Yes","No")</f>
        <v>No</v>
      </c>
      <c r="Q1090" s="269"/>
      <c r="R1090" s="6">
        <v>42095</v>
      </c>
      <c r="S1090"/>
    </row>
    <row r="1091" spans="1:19" ht="14.5" hidden="1" x14ac:dyDescent="0.35">
      <c r="A1091" s="603" t="s">
        <v>1092</v>
      </c>
      <c r="B1091" s="113" t="s">
        <v>1120</v>
      </c>
      <c r="C1091" s="614" t="s">
        <v>967</v>
      </c>
      <c r="D1091" s="603" t="s">
        <v>278</v>
      </c>
      <c r="E1091" s="603">
        <v>314</v>
      </c>
      <c r="F1091" s="603" t="s">
        <v>1094</v>
      </c>
      <c r="G1091" s="603"/>
      <c r="H1091" s="603"/>
      <c r="I1091" s="603">
        <v>0</v>
      </c>
      <c r="L1091" s="615">
        <v>0</v>
      </c>
      <c r="O1091" s="51">
        <f>IF(P1091="Yes",'MD Rates'!$B$1,R1091)</f>
        <v>42461</v>
      </c>
      <c r="P1091" s="5" t="str">
        <f t="shared" si="118"/>
        <v>No</v>
      </c>
      <c r="Q1091" s="269"/>
      <c r="R1091" s="6">
        <v>42461</v>
      </c>
      <c r="S1091"/>
    </row>
    <row r="1092" spans="1:19" ht="14.5" hidden="1" x14ac:dyDescent="0.35">
      <c r="A1092" s="603" t="s">
        <v>1092</v>
      </c>
      <c r="B1092" s="113" t="s">
        <v>1120</v>
      </c>
      <c r="C1092" s="614" t="s">
        <v>967</v>
      </c>
      <c r="D1092" s="603" t="s">
        <v>1069</v>
      </c>
      <c r="E1092" s="603">
        <v>220</v>
      </c>
      <c r="F1092" s="603" t="s">
        <v>1093</v>
      </c>
      <c r="G1092" s="603"/>
      <c r="H1092" s="603"/>
      <c r="I1092" s="603">
        <v>0</v>
      </c>
      <c r="L1092" s="615">
        <v>0</v>
      </c>
      <c r="O1092" s="6">
        <v>42461</v>
      </c>
      <c r="P1092" s="5" t="str">
        <f t="shared" si="118"/>
        <v>No</v>
      </c>
      <c r="Q1092" s="269"/>
      <c r="R1092" s="6">
        <v>42095</v>
      </c>
      <c r="S1092"/>
    </row>
    <row r="1093" spans="1:19" ht="14.5" hidden="1" x14ac:dyDescent="0.35">
      <c r="A1093" s="603" t="s">
        <v>1092</v>
      </c>
      <c r="B1093" s="113" t="s">
        <v>1120</v>
      </c>
      <c r="C1093" s="614" t="s">
        <v>967</v>
      </c>
      <c r="D1093" s="603" t="s">
        <v>1069</v>
      </c>
      <c r="E1093" s="603">
        <v>220</v>
      </c>
      <c r="F1093" s="603" t="s">
        <v>1094</v>
      </c>
      <c r="G1093" s="603"/>
      <c r="H1093" s="603"/>
      <c r="I1093" s="603">
        <v>0</v>
      </c>
      <c r="L1093" s="615">
        <v>0</v>
      </c>
      <c r="O1093" s="51">
        <f>IF(P1093="Yes",'MD Rates'!$B$1,R1093)</f>
        <v>42461</v>
      </c>
      <c r="P1093" s="5" t="str">
        <f t="shared" si="118"/>
        <v>No</v>
      </c>
      <c r="Q1093" s="269"/>
      <c r="R1093" s="6">
        <v>42461</v>
      </c>
      <c r="S1093"/>
    </row>
    <row r="1094" spans="1:19" ht="14.5" hidden="1" x14ac:dyDescent="0.35">
      <c r="A1094" s="603" t="s">
        <v>1092</v>
      </c>
      <c r="B1094" s="113" t="s">
        <v>1120</v>
      </c>
      <c r="C1094" s="614" t="s">
        <v>967</v>
      </c>
      <c r="D1094" s="603" t="s">
        <v>37</v>
      </c>
      <c r="E1094" s="603">
        <v>220</v>
      </c>
      <c r="F1094" s="603" t="s">
        <v>1093</v>
      </c>
      <c r="G1094" s="603"/>
      <c r="H1094" s="603"/>
      <c r="I1094" s="603">
        <v>0</v>
      </c>
      <c r="L1094" s="615">
        <v>0</v>
      </c>
      <c r="O1094" s="6">
        <v>42461</v>
      </c>
      <c r="P1094" s="5" t="str">
        <f t="shared" si="118"/>
        <v>No</v>
      </c>
      <c r="Q1094" s="269"/>
      <c r="R1094" s="6">
        <v>42095</v>
      </c>
      <c r="S1094"/>
    </row>
    <row r="1095" spans="1:19" ht="14.5" hidden="1" x14ac:dyDescent="0.35">
      <c r="A1095" s="603" t="s">
        <v>1092</v>
      </c>
      <c r="B1095" s="113" t="s">
        <v>1120</v>
      </c>
      <c r="C1095" s="614" t="s">
        <v>967</v>
      </c>
      <c r="D1095" s="603" t="s">
        <v>37</v>
      </c>
      <c r="E1095" s="603">
        <v>220</v>
      </c>
      <c r="F1095" s="603" t="s">
        <v>1094</v>
      </c>
      <c r="G1095" s="603"/>
      <c r="H1095" s="603"/>
      <c r="I1095" s="603">
        <v>0</v>
      </c>
      <c r="L1095" s="615">
        <v>0</v>
      </c>
      <c r="O1095" s="51">
        <f>IF(P1095="Yes",'MD Rates'!$B$1,R1095)</f>
        <v>42461</v>
      </c>
      <c r="P1095" s="5" t="str">
        <f t="shared" si="118"/>
        <v>No</v>
      </c>
      <c r="Q1095" s="269"/>
      <c r="R1095" s="6">
        <v>42461</v>
      </c>
      <c r="S1095"/>
    </row>
    <row r="1096" spans="1:19" ht="14.5" hidden="1" x14ac:dyDescent="0.35">
      <c r="A1096" s="603" t="s">
        <v>1092</v>
      </c>
      <c r="B1096" s="113" t="s">
        <v>1120</v>
      </c>
      <c r="C1096" s="614" t="s">
        <v>967</v>
      </c>
      <c r="D1096" s="603" t="s">
        <v>39</v>
      </c>
      <c r="E1096" s="603">
        <v>200</v>
      </c>
      <c r="F1096" s="603" t="s">
        <v>1093</v>
      </c>
      <c r="G1096" s="603"/>
      <c r="H1096" s="603"/>
      <c r="I1096" s="603">
        <v>0</v>
      </c>
      <c r="L1096" s="615">
        <v>0</v>
      </c>
      <c r="O1096" s="6">
        <v>42461</v>
      </c>
      <c r="P1096" s="5" t="str">
        <f t="shared" si="118"/>
        <v>No</v>
      </c>
      <c r="Q1096" s="269"/>
      <c r="R1096" s="6">
        <v>42095</v>
      </c>
      <c r="S1096"/>
    </row>
    <row r="1097" spans="1:19" ht="14.5" hidden="1" x14ac:dyDescent="0.35">
      <c r="A1097" s="603" t="s">
        <v>1092</v>
      </c>
      <c r="B1097" s="113" t="s">
        <v>1120</v>
      </c>
      <c r="C1097" s="614" t="s">
        <v>967</v>
      </c>
      <c r="D1097" s="603" t="s">
        <v>39</v>
      </c>
      <c r="E1097" s="603">
        <v>200</v>
      </c>
      <c r="F1097" s="603" t="s">
        <v>1094</v>
      </c>
      <c r="G1097" s="603"/>
      <c r="H1097" s="603"/>
      <c r="I1097" s="603">
        <v>0</v>
      </c>
      <c r="L1097" s="615">
        <v>0</v>
      </c>
      <c r="O1097" s="51">
        <f>IF(P1097="Yes",'MD Rates'!$B$1,R1097)</f>
        <v>42461</v>
      </c>
      <c r="P1097" s="5" t="str">
        <f t="shared" si="118"/>
        <v>No</v>
      </c>
      <c r="Q1097" s="269"/>
      <c r="R1097" s="6">
        <v>42461</v>
      </c>
      <c r="S1097"/>
    </row>
    <row r="1098" spans="1:19" ht="14.5" hidden="1" x14ac:dyDescent="0.35">
      <c r="A1098" s="603" t="s">
        <v>1092</v>
      </c>
      <c r="B1098" s="113" t="s">
        <v>1120</v>
      </c>
      <c r="C1098" s="614" t="s">
        <v>967</v>
      </c>
      <c r="D1098" s="603" t="s">
        <v>41</v>
      </c>
      <c r="E1098" s="603">
        <v>314</v>
      </c>
      <c r="F1098" s="603" t="s">
        <v>1093</v>
      </c>
      <c r="G1098" s="603"/>
      <c r="H1098" s="603"/>
      <c r="I1098" s="603">
        <v>0</v>
      </c>
      <c r="L1098" s="615">
        <v>0</v>
      </c>
      <c r="O1098" s="6">
        <v>42461</v>
      </c>
      <c r="P1098" s="5" t="str">
        <f t="shared" si="118"/>
        <v>No</v>
      </c>
      <c r="Q1098" s="269"/>
      <c r="R1098" s="6">
        <v>42095</v>
      </c>
      <c r="S1098"/>
    </row>
    <row r="1099" spans="1:19" ht="14.5" hidden="1" x14ac:dyDescent="0.35">
      <c r="A1099" s="603" t="s">
        <v>1092</v>
      </c>
      <c r="B1099" s="113" t="s">
        <v>1120</v>
      </c>
      <c r="C1099" s="614" t="s">
        <v>967</v>
      </c>
      <c r="D1099" s="603" t="s">
        <v>41</v>
      </c>
      <c r="E1099" s="603">
        <v>314</v>
      </c>
      <c r="F1099" s="603" t="s">
        <v>1094</v>
      </c>
      <c r="G1099" s="603"/>
      <c r="H1099" s="603"/>
      <c r="I1099" s="603">
        <v>0</v>
      </c>
      <c r="L1099" s="615">
        <v>0</v>
      </c>
      <c r="O1099" s="51">
        <f>IF(P1099="Yes",'MD Rates'!$B$1,R1099)</f>
        <v>42461</v>
      </c>
      <c r="P1099" s="5" t="str">
        <f t="shared" si="118"/>
        <v>No</v>
      </c>
      <c r="Q1099" s="269"/>
      <c r="R1099" s="6">
        <v>42461</v>
      </c>
      <c r="S1099"/>
    </row>
    <row r="1100" spans="1:19" ht="14.5" hidden="1" x14ac:dyDescent="0.35">
      <c r="A1100" s="603" t="s">
        <v>1092</v>
      </c>
      <c r="B1100" s="113" t="s">
        <v>1120</v>
      </c>
      <c r="C1100" s="614" t="s">
        <v>967</v>
      </c>
      <c r="D1100" s="603" t="s">
        <v>42</v>
      </c>
      <c r="E1100" s="603">
        <v>50</v>
      </c>
      <c r="F1100" s="603" t="s">
        <v>1093</v>
      </c>
      <c r="G1100" s="603"/>
      <c r="H1100" s="603"/>
      <c r="I1100" s="603">
        <v>0</v>
      </c>
      <c r="L1100" s="615">
        <v>0</v>
      </c>
      <c r="O1100" s="6">
        <v>42461</v>
      </c>
      <c r="P1100" s="5" t="str">
        <f t="shared" si="118"/>
        <v>No</v>
      </c>
      <c r="Q1100" s="269"/>
      <c r="R1100" s="6">
        <v>42095</v>
      </c>
      <c r="S1100"/>
    </row>
    <row r="1101" spans="1:19" ht="14.5" hidden="1" x14ac:dyDescent="0.35">
      <c r="A1101" s="603" t="s">
        <v>1092</v>
      </c>
      <c r="B1101" s="113" t="s">
        <v>1120</v>
      </c>
      <c r="C1101" s="614" t="s">
        <v>967</v>
      </c>
      <c r="D1101" s="603" t="s">
        <v>42</v>
      </c>
      <c r="E1101" s="603">
        <v>50</v>
      </c>
      <c r="F1101" s="603" t="s">
        <v>1094</v>
      </c>
      <c r="G1101" s="603"/>
      <c r="H1101" s="603"/>
      <c r="I1101" s="603">
        <v>0</v>
      </c>
      <c r="L1101" s="615">
        <v>0</v>
      </c>
      <c r="O1101" s="51">
        <f>IF(P1101="Yes",'MD Rates'!$B$1,R1101)</f>
        <v>42461</v>
      </c>
      <c r="P1101" s="5" t="str">
        <f t="shared" si="118"/>
        <v>No</v>
      </c>
      <c r="Q1101" s="269"/>
      <c r="R1101" s="6">
        <v>42461</v>
      </c>
      <c r="S1101"/>
    </row>
    <row r="1102" spans="1:19" ht="14.5" hidden="1" x14ac:dyDescent="0.35">
      <c r="A1102" s="603" t="s">
        <v>1092</v>
      </c>
      <c r="B1102" s="113" t="s">
        <v>1120</v>
      </c>
      <c r="C1102" s="614" t="s">
        <v>967</v>
      </c>
      <c r="D1102" s="603" t="s">
        <v>43</v>
      </c>
      <c r="E1102" s="603">
        <v>90</v>
      </c>
      <c r="F1102" s="603" t="s">
        <v>1093</v>
      </c>
      <c r="G1102" s="603"/>
      <c r="H1102" s="603"/>
      <c r="I1102" s="603">
        <v>0</v>
      </c>
      <c r="L1102" s="615">
        <v>0</v>
      </c>
      <c r="O1102" s="6">
        <v>42461</v>
      </c>
      <c r="P1102" s="5" t="str">
        <f t="shared" si="118"/>
        <v>No</v>
      </c>
      <c r="Q1102" s="269"/>
      <c r="R1102" s="6">
        <v>42095</v>
      </c>
      <c r="S1102"/>
    </row>
    <row r="1103" spans="1:19" ht="14.5" hidden="1" x14ac:dyDescent="0.35">
      <c r="A1103" s="603" t="s">
        <v>1092</v>
      </c>
      <c r="B1103" s="113" t="s">
        <v>1120</v>
      </c>
      <c r="C1103" s="614" t="s">
        <v>967</v>
      </c>
      <c r="D1103" s="603" t="s">
        <v>43</v>
      </c>
      <c r="E1103" s="603">
        <v>90</v>
      </c>
      <c r="F1103" s="603" t="s">
        <v>1094</v>
      </c>
      <c r="G1103" s="603"/>
      <c r="H1103" s="603"/>
      <c r="I1103" s="603">
        <v>0</v>
      </c>
      <c r="L1103" s="615">
        <v>0</v>
      </c>
      <c r="O1103" s="51">
        <f>IF(P1103="Yes",'MD Rates'!$B$1,R1103)</f>
        <v>42461</v>
      </c>
      <c r="P1103" s="5" t="str">
        <f t="shared" si="118"/>
        <v>No</v>
      </c>
      <c r="Q1103" s="269"/>
      <c r="R1103" s="6">
        <v>42461</v>
      </c>
      <c r="S1103"/>
    </row>
    <row r="1104" spans="1:19" ht="14.5" hidden="1" x14ac:dyDescent="0.35">
      <c r="A1104" s="603" t="s">
        <v>1092</v>
      </c>
      <c r="B1104" s="113" t="s">
        <v>1120</v>
      </c>
      <c r="C1104" s="614" t="s">
        <v>967</v>
      </c>
      <c r="D1104" s="603" t="s">
        <v>44</v>
      </c>
      <c r="E1104" s="603">
        <v>314</v>
      </c>
      <c r="F1104" s="603" t="s">
        <v>1093</v>
      </c>
      <c r="G1104" s="603"/>
      <c r="H1104" s="603"/>
      <c r="I1104" s="603">
        <v>0</v>
      </c>
      <c r="L1104" s="615">
        <v>0</v>
      </c>
      <c r="O1104" s="6">
        <v>42461</v>
      </c>
      <c r="P1104" s="5" t="str">
        <f t="shared" si="118"/>
        <v>No</v>
      </c>
      <c r="Q1104" s="269"/>
      <c r="R1104" s="6">
        <v>42095</v>
      </c>
      <c r="S1104"/>
    </row>
    <row r="1105" spans="1:19" ht="14.5" hidden="1" x14ac:dyDescent="0.35">
      <c r="A1105" s="603" t="s">
        <v>1092</v>
      </c>
      <c r="B1105" s="113" t="s">
        <v>1120</v>
      </c>
      <c r="C1105" s="614" t="s">
        <v>967</v>
      </c>
      <c r="D1105" s="603" t="s">
        <v>44</v>
      </c>
      <c r="E1105" s="603">
        <v>314</v>
      </c>
      <c r="F1105" s="603" t="s">
        <v>1094</v>
      </c>
      <c r="G1105" s="603"/>
      <c r="H1105" s="603"/>
      <c r="I1105" s="603">
        <v>0</v>
      </c>
      <c r="L1105" s="615">
        <v>0</v>
      </c>
      <c r="O1105" s="51">
        <f>IF(P1105="Yes",'MD Rates'!$B$1,R1105)</f>
        <v>42461</v>
      </c>
      <c r="P1105" s="5" t="str">
        <f t="shared" si="118"/>
        <v>No</v>
      </c>
      <c r="Q1105" s="269"/>
      <c r="R1105" s="6">
        <v>42461</v>
      </c>
      <c r="S1105"/>
    </row>
    <row r="1106" spans="1:19" ht="14.5" hidden="1" x14ac:dyDescent="0.35">
      <c r="A1106" s="603" t="s">
        <v>1092</v>
      </c>
      <c r="B1106" s="113" t="s">
        <v>1120</v>
      </c>
      <c r="C1106" s="614" t="s">
        <v>967</v>
      </c>
      <c r="D1106" s="603" t="s">
        <v>310</v>
      </c>
      <c r="E1106" s="603">
        <v>220</v>
      </c>
      <c r="F1106" s="603" t="s">
        <v>1093</v>
      </c>
      <c r="G1106" s="603"/>
      <c r="H1106" s="603"/>
      <c r="I1106" s="603">
        <v>0</v>
      </c>
      <c r="L1106" s="615">
        <v>0</v>
      </c>
      <c r="O1106" s="6">
        <v>42461</v>
      </c>
      <c r="P1106" s="5" t="str">
        <f t="shared" si="118"/>
        <v>No</v>
      </c>
      <c r="Q1106" s="269"/>
      <c r="R1106" s="6">
        <v>42095</v>
      </c>
      <c r="S1106"/>
    </row>
    <row r="1107" spans="1:19" ht="14.5" hidden="1" x14ac:dyDescent="0.35">
      <c r="A1107" s="603" t="s">
        <v>1092</v>
      </c>
      <c r="B1107" s="113" t="s">
        <v>1120</v>
      </c>
      <c r="C1107" s="614" t="s">
        <v>967</v>
      </c>
      <c r="D1107" s="603" t="s">
        <v>310</v>
      </c>
      <c r="E1107" s="603">
        <v>220</v>
      </c>
      <c r="F1107" s="603" t="s">
        <v>1094</v>
      </c>
      <c r="G1107" s="603"/>
      <c r="H1107" s="603"/>
      <c r="I1107" s="603">
        <v>0</v>
      </c>
      <c r="L1107" s="615">
        <v>0</v>
      </c>
      <c r="O1107" s="51">
        <f>IF(P1107="Yes",'MD Rates'!$B$1,R1107)</f>
        <v>42461</v>
      </c>
      <c r="P1107" s="5" t="str">
        <f t="shared" si="118"/>
        <v>No</v>
      </c>
      <c r="Q1107" s="269"/>
      <c r="R1107" s="6">
        <v>42461</v>
      </c>
      <c r="S1107"/>
    </row>
    <row r="1108" spans="1:19" ht="14.5" hidden="1" x14ac:dyDescent="0.35">
      <c r="A1108" s="603" t="s">
        <v>1092</v>
      </c>
      <c r="B1108" s="113" t="s">
        <v>1120</v>
      </c>
      <c r="C1108" s="614" t="s">
        <v>968</v>
      </c>
      <c r="D1108" s="603" t="s">
        <v>433</v>
      </c>
      <c r="E1108" s="603">
        <v>130</v>
      </c>
      <c r="F1108" s="603" t="s">
        <v>1093</v>
      </c>
      <c r="G1108" s="603"/>
      <c r="H1108" s="603"/>
      <c r="I1108" s="603">
        <v>0</v>
      </c>
      <c r="L1108" s="615">
        <v>0</v>
      </c>
      <c r="O1108" s="6">
        <v>42461</v>
      </c>
      <c r="P1108" s="5" t="str">
        <f t="shared" si="118"/>
        <v>No</v>
      </c>
      <c r="Q1108" s="269"/>
      <c r="R1108" s="6">
        <v>42095</v>
      </c>
      <c r="S1108"/>
    </row>
    <row r="1109" spans="1:19" ht="14.5" hidden="1" x14ac:dyDescent="0.35">
      <c r="A1109" s="603" t="s">
        <v>1092</v>
      </c>
      <c r="B1109" s="113" t="s">
        <v>1120</v>
      </c>
      <c r="C1109" s="614" t="s">
        <v>968</v>
      </c>
      <c r="D1109" s="603" t="s">
        <v>433</v>
      </c>
      <c r="E1109" s="603">
        <v>130</v>
      </c>
      <c r="F1109" s="603" t="s">
        <v>1094</v>
      </c>
      <c r="G1109" s="603"/>
      <c r="H1109" s="603"/>
      <c r="I1109" s="603">
        <v>0</v>
      </c>
      <c r="L1109" s="615">
        <v>0</v>
      </c>
      <c r="O1109" s="51">
        <f>IF(P1109="Yes",'MD Rates'!$B$1,R1109)</f>
        <v>42461</v>
      </c>
      <c r="P1109" s="5" t="str">
        <f t="shared" si="118"/>
        <v>No</v>
      </c>
      <c r="Q1109" s="269"/>
      <c r="R1109" s="6">
        <v>42461</v>
      </c>
      <c r="S1109"/>
    </row>
    <row r="1110" spans="1:19" ht="14.5" hidden="1" x14ac:dyDescent="0.35">
      <c r="A1110" s="603" t="s">
        <v>1092</v>
      </c>
      <c r="B1110" s="113" t="s">
        <v>1120</v>
      </c>
      <c r="C1110" s="614" t="s">
        <v>968</v>
      </c>
      <c r="D1110" s="603" t="s">
        <v>432</v>
      </c>
      <c r="E1110" s="603">
        <v>130</v>
      </c>
      <c r="F1110" s="603" t="s">
        <v>1093</v>
      </c>
      <c r="G1110" s="603"/>
      <c r="H1110" s="603"/>
      <c r="I1110" s="603">
        <v>0</v>
      </c>
      <c r="L1110" s="615">
        <v>0</v>
      </c>
      <c r="O1110" s="6">
        <v>42461</v>
      </c>
      <c r="P1110" s="5" t="str">
        <f t="shared" si="118"/>
        <v>No</v>
      </c>
      <c r="Q1110" s="269"/>
      <c r="R1110" s="6">
        <v>42095</v>
      </c>
      <c r="S1110"/>
    </row>
    <row r="1111" spans="1:19" ht="14.5" hidden="1" x14ac:dyDescent="0.35">
      <c r="A1111" s="603" t="s">
        <v>1092</v>
      </c>
      <c r="B1111" s="113" t="s">
        <v>1120</v>
      </c>
      <c r="C1111" s="614" t="s">
        <v>968</v>
      </c>
      <c r="D1111" s="603" t="s">
        <v>432</v>
      </c>
      <c r="E1111" s="603">
        <v>130</v>
      </c>
      <c r="F1111" s="603" t="s">
        <v>1094</v>
      </c>
      <c r="G1111" s="603"/>
      <c r="H1111" s="603"/>
      <c r="I1111" s="603">
        <v>0</v>
      </c>
      <c r="L1111" s="615">
        <v>0</v>
      </c>
      <c r="O1111" s="51">
        <f>IF(P1111="Yes",'MD Rates'!$B$1,R1111)</f>
        <v>42461</v>
      </c>
      <c r="P1111" s="5" t="str">
        <f t="shared" si="118"/>
        <v>No</v>
      </c>
      <c r="Q1111" s="269"/>
      <c r="R1111" s="6">
        <v>42461</v>
      </c>
      <c r="S1111"/>
    </row>
    <row r="1112" spans="1:19" ht="14.5" hidden="1" x14ac:dyDescent="0.35">
      <c r="A1112" s="603" t="s">
        <v>1092</v>
      </c>
      <c r="B1112" s="113" t="s">
        <v>1120</v>
      </c>
      <c r="C1112" s="614" t="s">
        <v>968</v>
      </c>
      <c r="D1112" s="603" t="s">
        <v>431</v>
      </c>
      <c r="E1112" s="603">
        <v>130</v>
      </c>
      <c r="F1112" s="603" t="s">
        <v>1093</v>
      </c>
      <c r="G1112" s="603"/>
      <c r="H1112" s="603"/>
      <c r="I1112" s="603">
        <v>0</v>
      </c>
      <c r="L1112" s="615">
        <v>0</v>
      </c>
      <c r="O1112" s="6">
        <v>42461</v>
      </c>
      <c r="P1112" s="5" t="str">
        <f t="shared" si="118"/>
        <v>No</v>
      </c>
      <c r="Q1112" s="269"/>
      <c r="R1112" s="6">
        <v>42095</v>
      </c>
      <c r="S1112"/>
    </row>
    <row r="1113" spans="1:19" ht="14.5" hidden="1" x14ac:dyDescent="0.35">
      <c r="A1113" s="603" t="s">
        <v>1092</v>
      </c>
      <c r="B1113" s="113" t="s">
        <v>1120</v>
      </c>
      <c r="C1113" s="614" t="s">
        <v>968</v>
      </c>
      <c r="D1113" s="603" t="s">
        <v>431</v>
      </c>
      <c r="E1113" s="603">
        <v>130</v>
      </c>
      <c r="F1113" s="603" t="s">
        <v>1094</v>
      </c>
      <c r="G1113" s="603"/>
      <c r="H1113" s="603"/>
      <c r="I1113" s="603">
        <v>0</v>
      </c>
      <c r="L1113" s="615">
        <v>0</v>
      </c>
      <c r="O1113" s="51">
        <f>IF(P1113="Yes",'MD Rates'!$B$1,R1113)</f>
        <v>42461</v>
      </c>
      <c r="P1113" s="5" t="str">
        <f t="shared" si="118"/>
        <v>No</v>
      </c>
      <c r="Q1113" s="269"/>
      <c r="R1113" s="6">
        <v>42461</v>
      </c>
      <c r="S1113"/>
    </row>
    <row r="1114" spans="1:19" ht="14.5" hidden="1" x14ac:dyDescent="0.35">
      <c r="A1114" s="603" t="s">
        <v>1092</v>
      </c>
      <c r="B1114" s="113" t="s">
        <v>1120</v>
      </c>
      <c r="C1114" s="614" t="s">
        <v>968</v>
      </c>
      <c r="D1114" s="603" t="s">
        <v>430</v>
      </c>
      <c r="E1114" s="603">
        <v>130</v>
      </c>
      <c r="F1114" s="603" t="s">
        <v>1093</v>
      </c>
      <c r="G1114" s="603"/>
      <c r="H1114" s="603"/>
      <c r="I1114" s="603">
        <v>0</v>
      </c>
      <c r="L1114" s="615">
        <v>0</v>
      </c>
      <c r="O1114" s="6">
        <v>42461</v>
      </c>
      <c r="P1114" s="5" t="str">
        <f t="shared" si="118"/>
        <v>No</v>
      </c>
      <c r="Q1114" s="269"/>
      <c r="R1114" s="6">
        <v>42095</v>
      </c>
      <c r="S1114"/>
    </row>
    <row r="1115" spans="1:19" ht="14.5" hidden="1" x14ac:dyDescent="0.35">
      <c r="A1115" s="603" t="s">
        <v>1092</v>
      </c>
      <c r="B1115" s="113" t="s">
        <v>1120</v>
      </c>
      <c r="C1115" s="614" t="s">
        <v>968</v>
      </c>
      <c r="D1115" s="603" t="s">
        <v>430</v>
      </c>
      <c r="E1115" s="603">
        <v>130</v>
      </c>
      <c r="F1115" s="603" t="s">
        <v>1094</v>
      </c>
      <c r="G1115" s="603"/>
      <c r="H1115" s="603"/>
      <c r="I1115" s="603">
        <v>0</v>
      </c>
      <c r="L1115" s="615">
        <v>0</v>
      </c>
      <c r="O1115" s="51">
        <f>IF(P1115="Yes",'MD Rates'!$B$1,R1115)</f>
        <v>42461</v>
      </c>
      <c r="P1115" s="5" t="str">
        <f t="shared" si="118"/>
        <v>No</v>
      </c>
      <c r="Q1115" s="269"/>
      <c r="R1115" s="6">
        <v>42461</v>
      </c>
      <c r="S1115"/>
    </row>
    <row r="1116" spans="1:19" ht="14.5" hidden="1" x14ac:dyDescent="0.35">
      <c r="A1116" s="603" t="s">
        <v>1092</v>
      </c>
      <c r="B1116" s="113" t="s">
        <v>1120</v>
      </c>
      <c r="C1116" s="614" t="s">
        <v>968</v>
      </c>
      <c r="D1116" s="603" t="s">
        <v>429</v>
      </c>
      <c r="E1116" s="603">
        <v>130</v>
      </c>
      <c r="F1116" s="603" t="s">
        <v>1093</v>
      </c>
      <c r="G1116" s="603"/>
      <c r="H1116" s="603"/>
      <c r="I1116" s="603">
        <v>0</v>
      </c>
      <c r="L1116" s="615">
        <v>0</v>
      </c>
      <c r="O1116" s="6">
        <v>42461</v>
      </c>
      <c r="P1116" s="5" t="str">
        <f t="shared" si="118"/>
        <v>No</v>
      </c>
      <c r="Q1116" s="269"/>
      <c r="R1116" s="6">
        <v>42095</v>
      </c>
      <c r="S1116"/>
    </row>
    <row r="1117" spans="1:19" ht="14.5" hidden="1" x14ac:dyDescent="0.35">
      <c r="A1117" s="603" t="s">
        <v>1092</v>
      </c>
      <c r="B1117" s="113" t="s">
        <v>1120</v>
      </c>
      <c r="C1117" s="614" t="s">
        <v>968</v>
      </c>
      <c r="D1117" s="603" t="s">
        <v>429</v>
      </c>
      <c r="E1117" s="603">
        <v>130</v>
      </c>
      <c r="F1117" s="603" t="s">
        <v>1094</v>
      </c>
      <c r="G1117" s="603"/>
      <c r="H1117" s="603"/>
      <c r="I1117" s="603">
        <v>0</v>
      </c>
      <c r="L1117" s="615">
        <v>0</v>
      </c>
      <c r="O1117" s="51">
        <f>IF(P1117="Yes",'MD Rates'!$B$1,R1117)</f>
        <v>42461</v>
      </c>
      <c r="P1117" s="5" t="str">
        <f t="shared" si="118"/>
        <v>No</v>
      </c>
      <c r="Q1117" s="269"/>
      <c r="R1117" s="6">
        <v>42461</v>
      </c>
      <c r="S1117"/>
    </row>
    <row r="1118" spans="1:19" ht="14.5" hidden="1" x14ac:dyDescent="0.35">
      <c r="A1118" s="603" t="s">
        <v>1092</v>
      </c>
      <c r="B1118" s="113" t="s">
        <v>1120</v>
      </c>
      <c r="C1118" s="614" t="s">
        <v>968</v>
      </c>
      <c r="D1118" s="603" t="s">
        <v>428</v>
      </c>
      <c r="E1118" s="603">
        <v>130</v>
      </c>
      <c r="F1118" s="603" t="s">
        <v>1093</v>
      </c>
      <c r="G1118" s="603"/>
      <c r="H1118" s="603"/>
      <c r="I1118" s="603">
        <v>0</v>
      </c>
      <c r="L1118" s="615">
        <v>0</v>
      </c>
      <c r="O1118" s="6">
        <v>42461</v>
      </c>
      <c r="P1118" s="5" t="str">
        <f t="shared" si="118"/>
        <v>No</v>
      </c>
      <c r="Q1118" s="269"/>
      <c r="R1118" s="6">
        <v>42095</v>
      </c>
      <c r="S1118"/>
    </row>
    <row r="1119" spans="1:19" ht="14.5" hidden="1" x14ac:dyDescent="0.35">
      <c r="A1119" s="603" t="s">
        <v>1092</v>
      </c>
      <c r="B1119" s="113" t="s">
        <v>1120</v>
      </c>
      <c r="C1119" s="614" t="s">
        <v>968</v>
      </c>
      <c r="D1119" s="603" t="s">
        <v>428</v>
      </c>
      <c r="E1119" s="603">
        <v>130</v>
      </c>
      <c r="F1119" s="603" t="s">
        <v>1094</v>
      </c>
      <c r="G1119" s="603"/>
      <c r="H1119" s="603"/>
      <c r="I1119" s="603">
        <v>0</v>
      </c>
      <c r="L1119" s="615">
        <v>0</v>
      </c>
      <c r="O1119" s="51">
        <f>IF(P1119="Yes",'MD Rates'!$B$1,R1119)</f>
        <v>42461</v>
      </c>
      <c r="P1119" s="5" t="str">
        <f t="shared" si="118"/>
        <v>No</v>
      </c>
      <c r="Q1119" s="269"/>
      <c r="R1119" s="6">
        <v>42461</v>
      </c>
      <c r="S1119"/>
    </row>
    <row r="1120" spans="1:19" ht="14.5" hidden="1" x14ac:dyDescent="0.35">
      <c r="A1120" s="603" t="s">
        <v>1092</v>
      </c>
      <c r="B1120" s="113" t="s">
        <v>1120</v>
      </c>
      <c r="C1120" s="614" t="s">
        <v>968</v>
      </c>
      <c r="D1120" s="603" t="s">
        <v>427</v>
      </c>
      <c r="E1120" s="603">
        <v>130</v>
      </c>
      <c r="F1120" s="603" t="s">
        <v>1093</v>
      </c>
      <c r="G1120" s="603"/>
      <c r="H1120" s="603"/>
      <c r="I1120" s="603">
        <v>0</v>
      </c>
      <c r="L1120" s="615">
        <v>0</v>
      </c>
      <c r="O1120" s="6">
        <v>42461</v>
      </c>
      <c r="P1120" s="5" t="str">
        <f t="shared" si="118"/>
        <v>No</v>
      </c>
      <c r="Q1120" s="269"/>
      <c r="R1120" s="6">
        <v>42095</v>
      </c>
      <c r="S1120"/>
    </row>
    <row r="1121" spans="1:19" ht="14.5" hidden="1" x14ac:dyDescent="0.35">
      <c r="A1121" s="603" t="s">
        <v>1092</v>
      </c>
      <c r="B1121" s="113" t="s">
        <v>1120</v>
      </c>
      <c r="C1121" s="614" t="s">
        <v>968</v>
      </c>
      <c r="D1121" s="603" t="s">
        <v>427</v>
      </c>
      <c r="E1121" s="603">
        <v>130</v>
      </c>
      <c r="F1121" s="603" t="s">
        <v>1094</v>
      </c>
      <c r="G1121" s="603"/>
      <c r="H1121" s="603"/>
      <c r="I1121" s="603">
        <v>0</v>
      </c>
      <c r="L1121" s="615">
        <v>0</v>
      </c>
      <c r="O1121" s="51">
        <f>IF(P1121="Yes",'MD Rates'!$B$1,R1121)</f>
        <v>42461</v>
      </c>
      <c r="P1121" s="5" t="str">
        <f t="shared" si="118"/>
        <v>No</v>
      </c>
      <c r="Q1121" s="269"/>
      <c r="R1121" s="6">
        <v>42461</v>
      </c>
      <c r="S1121"/>
    </row>
    <row r="1122" spans="1:19" ht="14.5" hidden="1" x14ac:dyDescent="0.35">
      <c r="A1122" s="603" t="s">
        <v>1092</v>
      </c>
      <c r="B1122" s="113" t="s">
        <v>1120</v>
      </c>
      <c r="C1122" s="614" t="s">
        <v>968</v>
      </c>
      <c r="D1122" s="603" t="s">
        <v>426</v>
      </c>
      <c r="E1122" s="603">
        <v>130</v>
      </c>
      <c r="F1122" s="603" t="s">
        <v>1093</v>
      </c>
      <c r="G1122" s="603"/>
      <c r="H1122" s="603"/>
      <c r="I1122" s="603">
        <v>0</v>
      </c>
      <c r="L1122" s="615">
        <v>0</v>
      </c>
      <c r="O1122" s="6">
        <v>42461</v>
      </c>
      <c r="P1122" s="5" t="str">
        <f t="shared" si="118"/>
        <v>No</v>
      </c>
      <c r="Q1122" s="269"/>
      <c r="R1122" s="6">
        <v>42095</v>
      </c>
      <c r="S1122"/>
    </row>
    <row r="1123" spans="1:19" ht="14.5" hidden="1" x14ac:dyDescent="0.35">
      <c r="A1123" s="603" t="s">
        <v>1092</v>
      </c>
      <c r="B1123" s="113" t="s">
        <v>1120</v>
      </c>
      <c r="C1123" s="614" t="s">
        <v>968</v>
      </c>
      <c r="D1123" s="603" t="s">
        <v>426</v>
      </c>
      <c r="E1123" s="603">
        <v>130</v>
      </c>
      <c r="F1123" s="603" t="s">
        <v>1094</v>
      </c>
      <c r="G1123" s="603"/>
      <c r="H1123" s="603"/>
      <c r="I1123" s="603">
        <v>0</v>
      </c>
      <c r="L1123" s="615">
        <v>0</v>
      </c>
      <c r="O1123" s="51">
        <f>IF(P1123="Yes",'MD Rates'!$B$1,R1123)</f>
        <v>42461</v>
      </c>
      <c r="P1123" s="5" t="str">
        <f t="shared" si="118"/>
        <v>No</v>
      </c>
      <c r="Q1123" s="269"/>
      <c r="R1123" s="6">
        <v>42461</v>
      </c>
      <c r="S1123"/>
    </row>
    <row r="1124" spans="1:19" ht="14.5" hidden="1" x14ac:dyDescent="0.35">
      <c r="A1124" s="603" t="s">
        <v>1092</v>
      </c>
      <c r="B1124" s="113" t="s">
        <v>1120</v>
      </c>
      <c r="C1124" s="614" t="s">
        <v>968</v>
      </c>
      <c r="D1124" s="603" t="s">
        <v>425</v>
      </c>
      <c r="E1124" s="603">
        <v>130</v>
      </c>
      <c r="F1124" s="603" t="s">
        <v>1093</v>
      </c>
      <c r="G1124" s="603"/>
      <c r="H1124" s="603"/>
      <c r="I1124" s="603">
        <v>0</v>
      </c>
      <c r="L1124" s="615">
        <v>0</v>
      </c>
      <c r="O1124" s="6">
        <v>42461</v>
      </c>
      <c r="P1124" s="5" t="str">
        <f t="shared" si="118"/>
        <v>No</v>
      </c>
      <c r="Q1124" s="269"/>
      <c r="R1124" s="6">
        <v>42095</v>
      </c>
      <c r="S1124"/>
    </row>
    <row r="1125" spans="1:19" ht="14.5" hidden="1" x14ac:dyDescent="0.35">
      <c r="A1125" s="603" t="s">
        <v>1092</v>
      </c>
      <c r="B1125" s="113" t="s">
        <v>1120</v>
      </c>
      <c r="C1125" s="614" t="s">
        <v>968</v>
      </c>
      <c r="D1125" s="603" t="s">
        <v>425</v>
      </c>
      <c r="E1125" s="603">
        <v>130</v>
      </c>
      <c r="F1125" s="603" t="s">
        <v>1094</v>
      </c>
      <c r="G1125" s="603"/>
      <c r="H1125" s="603"/>
      <c r="I1125" s="603">
        <v>0</v>
      </c>
      <c r="L1125" s="615">
        <v>0</v>
      </c>
      <c r="O1125" s="51">
        <f>IF(P1125="Yes",'MD Rates'!$B$1,R1125)</f>
        <v>42461</v>
      </c>
      <c r="P1125" s="5" t="str">
        <f t="shared" si="118"/>
        <v>No</v>
      </c>
      <c r="Q1125" s="269"/>
      <c r="R1125" s="6">
        <v>42461</v>
      </c>
      <c r="S1125"/>
    </row>
    <row r="1126" spans="1:19" ht="14.5" hidden="1" x14ac:dyDescent="0.35">
      <c r="A1126" s="603" t="s">
        <v>1092</v>
      </c>
      <c r="B1126" s="113" t="s">
        <v>1120</v>
      </c>
      <c r="C1126" s="614" t="s">
        <v>968</v>
      </c>
      <c r="D1126" s="603" t="s">
        <v>424</v>
      </c>
      <c r="E1126" s="603">
        <v>130</v>
      </c>
      <c r="F1126" s="603" t="s">
        <v>1093</v>
      </c>
      <c r="G1126" s="603"/>
      <c r="H1126" s="603"/>
      <c r="I1126" s="603">
        <v>0</v>
      </c>
      <c r="L1126" s="615">
        <v>0</v>
      </c>
      <c r="O1126" s="6">
        <v>42461</v>
      </c>
      <c r="P1126" s="5" t="str">
        <f t="shared" si="118"/>
        <v>No</v>
      </c>
      <c r="Q1126" s="269"/>
      <c r="R1126" s="6">
        <v>42095</v>
      </c>
      <c r="S1126"/>
    </row>
    <row r="1127" spans="1:19" ht="14.5" hidden="1" x14ac:dyDescent="0.35">
      <c r="A1127" s="603" t="s">
        <v>1092</v>
      </c>
      <c r="B1127" s="113" t="s">
        <v>1120</v>
      </c>
      <c r="C1127" s="614" t="s">
        <v>968</v>
      </c>
      <c r="D1127" s="603" t="s">
        <v>424</v>
      </c>
      <c r="E1127" s="603">
        <v>130</v>
      </c>
      <c r="F1127" s="603" t="s">
        <v>1094</v>
      </c>
      <c r="G1127" s="603"/>
      <c r="H1127" s="603"/>
      <c r="I1127" s="603">
        <v>0</v>
      </c>
      <c r="L1127" s="615">
        <v>0</v>
      </c>
      <c r="O1127" s="51">
        <f>IF(P1127="Yes",'MD Rates'!$B$1,R1127)</f>
        <v>42461</v>
      </c>
      <c r="P1127" s="5" t="str">
        <f t="shared" si="118"/>
        <v>No</v>
      </c>
      <c r="Q1127" s="269"/>
      <c r="R1127" s="6">
        <v>42461</v>
      </c>
      <c r="S1127"/>
    </row>
    <row r="1128" spans="1:19" ht="14.5" hidden="1" x14ac:dyDescent="0.35">
      <c r="A1128" s="603" t="s">
        <v>1092</v>
      </c>
      <c r="B1128" s="113" t="s">
        <v>1120</v>
      </c>
      <c r="C1128" s="614" t="s">
        <v>968</v>
      </c>
      <c r="D1128" s="603" t="s">
        <v>423</v>
      </c>
      <c r="E1128" s="603">
        <v>130</v>
      </c>
      <c r="F1128" s="603" t="s">
        <v>1093</v>
      </c>
      <c r="G1128" s="603"/>
      <c r="H1128" s="603"/>
      <c r="I1128" s="603">
        <v>0</v>
      </c>
      <c r="L1128" s="615">
        <v>0</v>
      </c>
      <c r="O1128" s="6">
        <v>42461</v>
      </c>
      <c r="P1128" s="5" t="str">
        <f t="shared" si="118"/>
        <v>No</v>
      </c>
      <c r="Q1128" s="269"/>
      <c r="R1128" s="6">
        <v>42095</v>
      </c>
      <c r="S1128"/>
    </row>
    <row r="1129" spans="1:19" ht="14.5" hidden="1" x14ac:dyDescent="0.35">
      <c r="A1129" s="603" t="s">
        <v>1092</v>
      </c>
      <c r="B1129" s="113" t="s">
        <v>1120</v>
      </c>
      <c r="C1129" s="614" t="s">
        <v>968</v>
      </c>
      <c r="D1129" s="603" t="s">
        <v>423</v>
      </c>
      <c r="E1129" s="603">
        <v>130</v>
      </c>
      <c r="F1129" s="603" t="s">
        <v>1094</v>
      </c>
      <c r="G1129" s="603"/>
      <c r="H1129" s="603"/>
      <c r="I1129" s="603">
        <v>0</v>
      </c>
      <c r="L1129" s="615">
        <v>0</v>
      </c>
      <c r="O1129" s="51">
        <f>IF(P1129="Yes",'MD Rates'!$B$1,R1129)</f>
        <v>42461</v>
      </c>
      <c r="P1129" s="5" t="str">
        <f t="shared" si="118"/>
        <v>No</v>
      </c>
      <c r="Q1129" s="269"/>
      <c r="R1129" s="6">
        <v>42461</v>
      </c>
      <c r="S1129"/>
    </row>
    <row r="1130" spans="1:19" ht="14.5" hidden="1" x14ac:dyDescent="0.35">
      <c r="A1130" s="603" t="s">
        <v>1092</v>
      </c>
      <c r="B1130" s="113" t="s">
        <v>1120</v>
      </c>
      <c r="C1130" s="614" t="s">
        <v>968</v>
      </c>
      <c r="D1130" s="603" t="s">
        <v>422</v>
      </c>
      <c r="E1130" s="603">
        <v>130</v>
      </c>
      <c r="F1130" s="603" t="s">
        <v>1093</v>
      </c>
      <c r="G1130" s="603"/>
      <c r="H1130" s="603"/>
      <c r="I1130" s="603">
        <v>0</v>
      </c>
      <c r="L1130" s="615">
        <v>0</v>
      </c>
      <c r="O1130" s="6">
        <v>42461</v>
      </c>
      <c r="P1130" s="5" t="str">
        <f t="shared" si="118"/>
        <v>No</v>
      </c>
      <c r="Q1130" s="269"/>
      <c r="R1130" s="6">
        <v>42095</v>
      </c>
      <c r="S1130"/>
    </row>
    <row r="1131" spans="1:19" ht="14.5" hidden="1" x14ac:dyDescent="0.35">
      <c r="A1131" s="603" t="s">
        <v>1092</v>
      </c>
      <c r="B1131" s="113" t="s">
        <v>1120</v>
      </c>
      <c r="C1131" s="614" t="s">
        <v>968</v>
      </c>
      <c r="D1131" s="603" t="s">
        <v>422</v>
      </c>
      <c r="E1131" s="603">
        <v>130</v>
      </c>
      <c r="F1131" s="603" t="s">
        <v>1094</v>
      </c>
      <c r="G1131" s="603"/>
      <c r="H1131" s="603"/>
      <c r="I1131" s="603">
        <v>0</v>
      </c>
      <c r="L1131" s="615">
        <v>0</v>
      </c>
      <c r="O1131" s="51">
        <f>IF(P1131="Yes",'MD Rates'!$B$1,R1131)</f>
        <v>42461</v>
      </c>
      <c r="P1131" s="5" t="str">
        <f t="shared" si="118"/>
        <v>No</v>
      </c>
      <c r="Q1131" s="269"/>
      <c r="R1131" s="6">
        <v>42461</v>
      </c>
      <c r="S1131"/>
    </row>
    <row r="1132" spans="1:19" ht="14.5" hidden="1" x14ac:dyDescent="0.35">
      <c r="A1132" s="603" t="s">
        <v>1092</v>
      </c>
      <c r="B1132" s="113" t="s">
        <v>1120</v>
      </c>
      <c r="C1132" s="614" t="s">
        <v>968</v>
      </c>
      <c r="D1132" s="603" t="s">
        <v>421</v>
      </c>
      <c r="E1132" s="603">
        <v>130</v>
      </c>
      <c r="F1132" s="603" t="s">
        <v>1093</v>
      </c>
      <c r="G1132" s="603"/>
      <c r="H1132" s="603"/>
      <c r="I1132" s="603">
        <v>0</v>
      </c>
      <c r="L1132" s="615">
        <v>0</v>
      </c>
      <c r="O1132" s="6">
        <v>42461</v>
      </c>
      <c r="P1132" s="5" t="str">
        <f t="shared" si="118"/>
        <v>No</v>
      </c>
      <c r="Q1132" s="269"/>
      <c r="R1132" s="6">
        <v>42095</v>
      </c>
      <c r="S1132"/>
    </row>
    <row r="1133" spans="1:19" ht="14.5" hidden="1" x14ac:dyDescent="0.35">
      <c r="A1133" s="603" t="s">
        <v>1092</v>
      </c>
      <c r="B1133" s="113" t="s">
        <v>1120</v>
      </c>
      <c r="C1133" s="614" t="s">
        <v>968</v>
      </c>
      <c r="D1133" s="603" t="s">
        <v>421</v>
      </c>
      <c r="E1133" s="603">
        <v>130</v>
      </c>
      <c r="F1133" s="603" t="s">
        <v>1094</v>
      </c>
      <c r="G1133" s="603"/>
      <c r="H1133" s="603"/>
      <c r="I1133" s="603">
        <v>0</v>
      </c>
      <c r="L1133" s="615">
        <v>0</v>
      </c>
      <c r="O1133" s="51">
        <f>IF(P1133="Yes",'MD Rates'!$B$1,R1133)</f>
        <v>42461</v>
      </c>
      <c r="P1133" s="5" t="str">
        <f t="shared" si="118"/>
        <v>No</v>
      </c>
      <c r="Q1133" s="269"/>
      <c r="R1133" s="6">
        <v>42461</v>
      </c>
      <c r="S1133"/>
    </row>
    <row r="1134" spans="1:19" ht="14.5" hidden="1" x14ac:dyDescent="0.35">
      <c r="A1134" s="603" t="s">
        <v>1092</v>
      </c>
      <c r="B1134" s="113" t="s">
        <v>1120</v>
      </c>
      <c r="C1134" s="614" t="s">
        <v>968</v>
      </c>
      <c r="D1134" s="603" t="s">
        <v>420</v>
      </c>
      <c r="E1134" s="603">
        <v>130</v>
      </c>
      <c r="F1134" s="603" t="s">
        <v>1093</v>
      </c>
      <c r="G1134" s="603"/>
      <c r="H1134" s="603"/>
      <c r="I1134" s="603">
        <v>0</v>
      </c>
      <c r="L1134" s="615">
        <v>0</v>
      </c>
      <c r="O1134" s="6">
        <v>42461</v>
      </c>
      <c r="P1134" s="5" t="str">
        <f t="shared" si="118"/>
        <v>No</v>
      </c>
      <c r="Q1134" s="269"/>
      <c r="R1134" s="6">
        <v>42095</v>
      </c>
      <c r="S1134"/>
    </row>
    <row r="1135" spans="1:19" ht="14.5" hidden="1" x14ac:dyDescent="0.35">
      <c r="A1135" s="603" t="s">
        <v>1092</v>
      </c>
      <c r="B1135" s="113" t="s">
        <v>1120</v>
      </c>
      <c r="C1135" s="614" t="s">
        <v>968</v>
      </c>
      <c r="D1135" s="603" t="s">
        <v>420</v>
      </c>
      <c r="E1135" s="603">
        <v>130</v>
      </c>
      <c r="F1135" s="603" t="s">
        <v>1094</v>
      </c>
      <c r="G1135" s="603"/>
      <c r="H1135" s="603"/>
      <c r="I1135" s="603">
        <v>0</v>
      </c>
      <c r="L1135" s="615">
        <v>0</v>
      </c>
      <c r="O1135" s="51">
        <f>IF(P1135="Yes",'MD Rates'!$B$1,R1135)</f>
        <v>42461</v>
      </c>
      <c r="P1135" s="5" t="str">
        <f t="shared" si="118"/>
        <v>No</v>
      </c>
      <c r="Q1135" s="269"/>
      <c r="R1135" s="6">
        <v>42461</v>
      </c>
      <c r="S1135"/>
    </row>
    <row r="1136" spans="1:19" ht="14.5" hidden="1" x14ac:dyDescent="0.35">
      <c r="A1136" s="603" t="s">
        <v>1092</v>
      </c>
      <c r="B1136" s="113" t="s">
        <v>1120</v>
      </c>
      <c r="C1136" s="614" t="s">
        <v>968</v>
      </c>
      <c r="D1136" s="603" t="s">
        <v>419</v>
      </c>
      <c r="E1136" s="603">
        <v>130</v>
      </c>
      <c r="F1136" s="603" t="s">
        <v>1093</v>
      </c>
      <c r="G1136" s="603"/>
      <c r="H1136" s="603"/>
      <c r="I1136" s="603">
        <v>0</v>
      </c>
      <c r="L1136" s="615">
        <v>0</v>
      </c>
      <c r="O1136" s="6">
        <v>42461</v>
      </c>
      <c r="P1136" s="5" t="str">
        <f t="shared" si="118"/>
        <v>No</v>
      </c>
      <c r="Q1136" s="269"/>
      <c r="R1136" s="6">
        <v>42095</v>
      </c>
      <c r="S1136"/>
    </row>
    <row r="1137" spans="1:19" ht="14.5" hidden="1" x14ac:dyDescent="0.35">
      <c r="A1137" s="603" t="s">
        <v>1092</v>
      </c>
      <c r="B1137" s="113" t="s">
        <v>1120</v>
      </c>
      <c r="C1137" s="614" t="s">
        <v>968</v>
      </c>
      <c r="D1137" s="603" t="s">
        <v>419</v>
      </c>
      <c r="E1137" s="603">
        <v>130</v>
      </c>
      <c r="F1137" s="603" t="s">
        <v>1094</v>
      </c>
      <c r="G1137" s="603"/>
      <c r="H1137" s="603"/>
      <c r="I1137" s="603">
        <v>0</v>
      </c>
      <c r="L1137" s="615">
        <v>0</v>
      </c>
      <c r="O1137" s="51">
        <f>IF(P1137="Yes",'MD Rates'!$B$1,R1137)</f>
        <v>42461</v>
      </c>
      <c r="P1137" s="5" t="str">
        <f t="shared" si="118"/>
        <v>No</v>
      </c>
      <c r="Q1137" s="269"/>
      <c r="R1137" s="6">
        <v>42461</v>
      </c>
      <c r="S1137"/>
    </row>
    <row r="1138" spans="1:19" ht="14.5" hidden="1" x14ac:dyDescent="0.35">
      <c r="A1138" s="603" t="s">
        <v>1092</v>
      </c>
      <c r="B1138" s="113" t="s">
        <v>1120</v>
      </c>
      <c r="C1138" s="614" t="s">
        <v>968</v>
      </c>
      <c r="D1138" s="603" t="s">
        <v>418</v>
      </c>
      <c r="E1138" s="603">
        <v>130</v>
      </c>
      <c r="F1138" s="603" t="s">
        <v>1093</v>
      </c>
      <c r="G1138" s="603"/>
      <c r="H1138" s="603"/>
      <c r="I1138" s="603">
        <v>0</v>
      </c>
      <c r="L1138" s="615">
        <v>0</v>
      </c>
      <c r="O1138" s="6">
        <v>42461</v>
      </c>
      <c r="P1138" s="5" t="str">
        <f t="shared" si="118"/>
        <v>No</v>
      </c>
      <c r="Q1138" s="269"/>
      <c r="R1138" s="6">
        <v>42095</v>
      </c>
      <c r="S1138"/>
    </row>
    <row r="1139" spans="1:19" ht="14.5" hidden="1" x14ac:dyDescent="0.35">
      <c r="A1139" s="603" t="s">
        <v>1092</v>
      </c>
      <c r="B1139" s="113" t="s">
        <v>1120</v>
      </c>
      <c r="C1139" s="614" t="s">
        <v>968</v>
      </c>
      <c r="D1139" s="603" t="s">
        <v>418</v>
      </c>
      <c r="E1139" s="603">
        <v>130</v>
      </c>
      <c r="F1139" s="603" t="s">
        <v>1094</v>
      </c>
      <c r="G1139" s="603"/>
      <c r="H1139" s="603"/>
      <c r="I1139" s="603">
        <v>0</v>
      </c>
      <c r="L1139" s="615">
        <v>0</v>
      </c>
      <c r="O1139" s="51">
        <f>IF(P1139="Yes",'MD Rates'!$B$1,R1139)</f>
        <v>42461</v>
      </c>
      <c r="P1139" s="5" t="str">
        <f t="shared" si="118"/>
        <v>No</v>
      </c>
      <c r="Q1139" s="269"/>
      <c r="R1139" s="6">
        <v>42461</v>
      </c>
      <c r="S1139"/>
    </row>
    <row r="1140" spans="1:19" ht="14.5" hidden="1" x14ac:dyDescent="0.35">
      <c r="A1140" s="603" t="s">
        <v>1092</v>
      </c>
      <c r="B1140" s="113" t="s">
        <v>1120</v>
      </c>
      <c r="C1140" s="614" t="s">
        <v>968</v>
      </c>
      <c r="D1140" s="603" t="s">
        <v>417</v>
      </c>
      <c r="E1140" s="603">
        <v>130</v>
      </c>
      <c r="F1140" s="603" t="s">
        <v>1093</v>
      </c>
      <c r="G1140" s="603"/>
      <c r="H1140" s="603"/>
      <c r="I1140" s="603">
        <v>0</v>
      </c>
      <c r="L1140" s="615">
        <v>0</v>
      </c>
      <c r="O1140" s="6">
        <v>42461</v>
      </c>
      <c r="P1140" s="5" t="str">
        <f t="shared" si="118"/>
        <v>No</v>
      </c>
      <c r="Q1140" s="269"/>
      <c r="R1140" s="6">
        <v>42095</v>
      </c>
      <c r="S1140"/>
    </row>
    <row r="1141" spans="1:19" ht="14.5" hidden="1" x14ac:dyDescent="0.35">
      <c r="A1141" s="603" t="s">
        <v>1092</v>
      </c>
      <c r="B1141" s="113" t="s">
        <v>1120</v>
      </c>
      <c r="C1141" s="614" t="s">
        <v>968</v>
      </c>
      <c r="D1141" s="603" t="s">
        <v>417</v>
      </c>
      <c r="E1141" s="603">
        <v>130</v>
      </c>
      <c r="F1141" s="603" t="s">
        <v>1094</v>
      </c>
      <c r="G1141" s="603"/>
      <c r="H1141" s="603"/>
      <c r="I1141" s="603">
        <v>0</v>
      </c>
      <c r="L1141" s="615">
        <v>0</v>
      </c>
      <c r="O1141" s="51">
        <f>IF(P1141="Yes",'MD Rates'!$B$1,R1141)</f>
        <v>42461</v>
      </c>
      <c r="P1141" s="5" t="str">
        <f t="shared" si="118"/>
        <v>No</v>
      </c>
      <c r="Q1141" s="269"/>
      <c r="R1141" s="6">
        <v>42461</v>
      </c>
      <c r="S1141"/>
    </row>
    <row r="1142" spans="1:19" ht="14.5" hidden="1" x14ac:dyDescent="0.35">
      <c r="A1142" s="603" t="s">
        <v>1092</v>
      </c>
      <c r="B1142" s="113" t="s">
        <v>1120</v>
      </c>
      <c r="C1142" s="614" t="s">
        <v>968</v>
      </c>
      <c r="D1142" s="603" t="s">
        <v>416</v>
      </c>
      <c r="E1142" s="603">
        <v>130</v>
      </c>
      <c r="F1142" s="603" t="s">
        <v>1093</v>
      </c>
      <c r="G1142" s="603"/>
      <c r="H1142" s="603"/>
      <c r="I1142" s="603">
        <v>0</v>
      </c>
      <c r="L1142" s="615">
        <v>0</v>
      </c>
      <c r="O1142" s="6">
        <v>42461</v>
      </c>
      <c r="P1142" s="5" t="str">
        <f t="shared" si="118"/>
        <v>No</v>
      </c>
      <c r="Q1142" s="269"/>
      <c r="R1142" s="6">
        <v>42095</v>
      </c>
      <c r="S1142"/>
    </row>
    <row r="1143" spans="1:19" ht="14.5" hidden="1" x14ac:dyDescent="0.35">
      <c r="A1143" s="603" t="s">
        <v>1092</v>
      </c>
      <c r="B1143" s="113" t="s">
        <v>1120</v>
      </c>
      <c r="C1143" s="614" t="s">
        <v>968</v>
      </c>
      <c r="D1143" s="603" t="s">
        <v>416</v>
      </c>
      <c r="E1143" s="603">
        <v>130</v>
      </c>
      <c r="F1143" s="603" t="s">
        <v>1094</v>
      </c>
      <c r="G1143" s="603"/>
      <c r="H1143" s="603"/>
      <c r="I1143" s="603">
        <v>0</v>
      </c>
      <c r="L1143" s="615">
        <v>0</v>
      </c>
      <c r="O1143" s="51">
        <f>IF(P1143="Yes",'MD Rates'!$B$1,R1143)</f>
        <v>42461</v>
      </c>
      <c r="P1143" s="5" t="str">
        <f t="shared" si="118"/>
        <v>No</v>
      </c>
      <c r="Q1143" s="269"/>
      <c r="R1143" s="6">
        <v>42461</v>
      </c>
      <c r="S1143"/>
    </row>
    <row r="1144" spans="1:19" ht="14.5" hidden="1" x14ac:dyDescent="0.35">
      <c r="A1144" s="603" t="s">
        <v>1092</v>
      </c>
      <c r="B1144" s="113" t="s">
        <v>1120</v>
      </c>
      <c r="C1144" s="614" t="s">
        <v>968</v>
      </c>
      <c r="D1144" s="603" t="s">
        <v>415</v>
      </c>
      <c r="E1144" s="603">
        <v>130</v>
      </c>
      <c r="F1144" s="603" t="s">
        <v>1093</v>
      </c>
      <c r="G1144" s="603"/>
      <c r="H1144" s="603"/>
      <c r="I1144" s="603">
        <v>0</v>
      </c>
      <c r="L1144" s="615">
        <v>0</v>
      </c>
      <c r="O1144" s="6">
        <v>42461</v>
      </c>
      <c r="P1144" s="5" t="str">
        <f t="shared" si="118"/>
        <v>No</v>
      </c>
      <c r="Q1144" s="269"/>
      <c r="R1144" s="6">
        <v>42095</v>
      </c>
      <c r="S1144"/>
    </row>
    <row r="1145" spans="1:19" ht="14.5" hidden="1" x14ac:dyDescent="0.35">
      <c r="A1145" s="603" t="s">
        <v>1092</v>
      </c>
      <c r="B1145" s="113" t="s">
        <v>1120</v>
      </c>
      <c r="C1145" s="614" t="s">
        <v>968</v>
      </c>
      <c r="D1145" s="603" t="s">
        <v>415</v>
      </c>
      <c r="E1145" s="603">
        <v>130</v>
      </c>
      <c r="F1145" s="603" t="s">
        <v>1094</v>
      </c>
      <c r="G1145" s="603"/>
      <c r="H1145" s="603"/>
      <c r="I1145" s="603">
        <v>0</v>
      </c>
      <c r="L1145" s="615">
        <v>0</v>
      </c>
      <c r="O1145" s="51">
        <f>IF(P1145="Yes",'MD Rates'!$B$1,R1145)</f>
        <v>42461</v>
      </c>
      <c r="P1145" s="5" t="str">
        <f t="shared" si="118"/>
        <v>No</v>
      </c>
      <c r="Q1145" s="269"/>
      <c r="R1145" s="6">
        <v>42461</v>
      </c>
      <c r="S1145"/>
    </row>
    <row r="1146" spans="1:19" ht="14.5" hidden="1" x14ac:dyDescent="0.35">
      <c r="A1146" s="603" t="s">
        <v>1092</v>
      </c>
      <c r="B1146" s="113" t="s">
        <v>1120</v>
      </c>
      <c r="C1146" s="614" t="s">
        <v>968</v>
      </c>
      <c r="D1146" s="603" t="s">
        <v>414</v>
      </c>
      <c r="E1146" s="603">
        <v>130</v>
      </c>
      <c r="F1146" s="603" t="s">
        <v>1093</v>
      </c>
      <c r="G1146" s="603"/>
      <c r="H1146" s="603"/>
      <c r="I1146" s="603">
        <v>0</v>
      </c>
      <c r="L1146" s="615">
        <v>0</v>
      </c>
      <c r="O1146" s="6">
        <v>42461</v>
      </c>
      <c r="P1146" s="5" t="str">
        <f t="shared" si="118"/>
        <v>No</v>
      </c>
      <c r="Q1146" s="269"/>
      <c r="R1146" s="6">
        <v>42095</v>
      </c>
      <c r="S1146"/>
    </row>
    <row r="1147" spans="1:19" ht="14.5" hidden="1" x14ac:dyDescent="0.35">
      <c r="A1147" s="603" t="s">
        <v>1092</v>
      </c>
      <c r="B1147" s="113" t="s">
        <v>1120</v>
      </c>
      <c r="C1147" s="614" t="s">
        <v>968</v>
      </c>
      <c r="D1147" s="603" t="s">
        <v>414</v>
      </c>
      <c r="E1147" s="603">
        <v>130</v>
      </c>
      <c r="F1147" s="603" t="s">
        <v>1094</v>
      </c>
      <c r="G1147" s="603"/>
      <c r="H1147" s="603"/>
      <c r="I1147" s="603">
        <v>0</v>
      </c>
      <c r="L1147" s="615">
        <v>0</v>
      </c>
      <c r="O1147" s="51">
        <f>IF(P1147="Yes",'MD Rates'!$B$1,R1147)</f>
        <v>42461</v>
      </c>
      <c r="P1147" s="5" t="str">
        <f t="shared" si="118"/>
        <v>No</v>
      </c>
      <c r="Q1147" s="269"/>
      <c r="R1147" s="6">
        <v>42461</v>
      </c>
      <c r="S1147"/>
    </row>
    <row r="1148" spans="1:19" ht="14.5" hidden="1" x14ac:dyDescent="0.35">
      <c r="A1148" s="603" t="s">
        <v>1092</v>
      </c>
      <c r="B1148" s="113" t="s">
        <v>1120</v>
      </c>
      <c r="C1148" s="614" t="s">
        <v>968</v>
      </c>
      <c r="D1148" s="603" t="s">
        <v>413</v>
      </c>
      <c r="E1148" s="603">
        <v>130</v>
      </c>
      <c r="F1148" s="603" t="s">
        <v>1093</v>
      </c>
      <c r="G1148" s="603"/>
      <c r="H1148" s="603"/>
      <c r="I1148" s="603">
        <v>0</v>
      </c>
      <c r="L1148" s="615">
        <v>0</v>
      </c>
      <c r="O1148" s="6">
        <v>42461</v>
      </c>
      <c r="P1148" s="5" t="str">
        <f t="shared" si="118"/>
        <v>No</v>
      </c>
      <c r="Q1148" s="269"/>
      <c r="R1148" s="6">
        <v>42095</v>
      </c>
      <c r="S1148"/>
    </row>
    <row r="1149" spans="1:19" ht="14.5" hidden="1" x14ac:dyDescent="0.35">
      <c r="A1149" s="603" t="s">
        <v>1092</v>
      </c>
      <c r="B1149" s="113" t="s">
        <v>1120</v>
      </c>
      <c r="C1149" s="614" t="s">
        <v>968</v>
      </c>
      <c r="D1149" s="603" t="s">
        <v>413</v>
      </c>
      <c r="E1149" s="603">
        <v>130</v>
      </c>
      <c r="F1149" s="603" t="s">
        <v>1094</v>
      </c>
      <c r="G1149" s="603"/>
      <c r="H1149" s="603"/>
      <c r="I1149" s="603">
        <v>0</v>
      </c>
      <c r="L1149" s="615">
        <v>0</v>
      </c>
      <c r="O1149" s="51">
        <f>IF(P1149="Yes",'MD Rates'!$B$1,R1149)</f>
        <v>42461</v>
      </c>
      <c r="P1149" s="5" t="str">
        <f t="shared" si="118"/>
        <v>No</v>
      </c>
      <c r="Q1149" s="269"/>
      <c r="R1149" s="6">
        <v>42461</v>
      </c>
      <c r="S1149"/>
    </row>
    <row r="1150" spans="1:19" ht="14.5" hidden="1" x14ac:dyDescent="0.35">
      <c r="A1150" s="603" t="s">
        <v>1092</v>
      </c>
      <c r="B1150" s="113" t="s">
        <v>1120</v>
      </c>
      <c r="C1150" s="614" t="s">
        <v>968</v>
      </c>
      <c r="D1150" s="603" t="s">
        <v>532</v>
      </c>
      <c r="E1150" s="603">
        <v>130</v>
      </c>
      <c r="F1150" s="603" t="s">
        <v>1093</v>
      </c>
      <c r="G1150" s="603"/>
      <c r="H1150" s="603"/>
      <c r="I1150" s="603">
        <v>0</v>
      </c>
      <c r="L1150" s="615">
        <v>0</v>
      </c>
      <c r="O1150" s="6">
        <v>42461</v>
      </c>
      <c r="P1150" s="5" t="str">
        <f t="shared" si="118"/>
        <v>No</v>
      </c>
      <c r="Q1150" s="269"/>
      <c r="R1150" s="6">
        <v>42095</v>
      </c>
      <c r="S1150"/>
    </row>
    <row r="1151" spans="1:19" ht="14.5" hidden="1" x14ac:dyDescent="0.35">
      <c r="A1151" s="603" t="s">
        <v>1092</v>
      </c>
      <c r="B1151" s="113" t="s">
        <v>1120</v>
      </c>
      <c r="C1151" s="614" t="s">
        <v>968</v>
      </c>
      <c r="D1151" s="603" t="s">
        <v>532</v>
      </c>
      <c r="E1151" s="603">
        <v>130</v>
      </c>
      <c r="F1151" s="603" t="s">
        <v>1094</v>
      </c>
      <c r="G1151" s="603"/>
      <c r="H1151" s="603"/>
      <c r="I1151" s="603">
        <v>0</v>
      </c>
      <c r="L1151" s="615">
        <v>0</v>
      </c>
      <c r="O1151" s="51">
        <f>IF(P1151="Yes",'MD Rates'!$B$1,R1151)</f>
        <v>42461</v>
      </c>
      <c r="P1151" s="5" t="str">
        <f t="shared" si="118"/>
        <v>No</v>
      </c>
      <c r="Q1151" s="269"/>
      <c r="R1151" s="6">
        <v>42461</v>
      </c>
      <c r="S1151"/>
    </row>
    <row r="1152" spans="1:19" ht="14.5" hidden="1" x14ac:dyDescent="0.35">
      <c r="A1152" s="603" t="s">
        <v>1092</v>
      </c>
      <c r="B1152" s="113" t="s">
        <v>1120</v>
      </c>
      <c r="C1152" s="614" t="s">
        <v>968</v>
      </c>
      <c r="D1152" s="603" t="s">
        <v>533</v>
      </c>
      <c r="E1152" s="603">
        <v>130</v>
      </c>
      <c r="F1152" s="603" t="s">
        <v>1093</v>
      </c>
      <c r="G1152" s="603"/>
      <c r="H1152" s="603"/>
      <c r="I1152" s="603">
        <v>0</v>
      </c>
      <c r="L1152" s="615">
        <v>0</v>
      </c>
      <c r="O1152" s="6">
        <v>42461</v>
      </c>
      <c r="P1152" s="5" t="str">
        <f t="shared" si="118"/>
        <v>No</v>
      </c>
      <c r="Q1152" s="269"/>
      <c r="R1152" s="6">
        <v>42095</v>
      </c>
      <c r="S1152"/>
    </row>
    <row r="1153" spans="1:19" ht="14.5" hidden="1" x14ac:dyDescent="0.35">
      <c r="A1153" s="603" t="s">
        <v>1092</v>
      </c>
      <c r="B1153" s="113" t="s">
        <v>1120</v>
      </c>
      <c r="C1153" s="614" t="s">
        <v>968</v>
      </c>
      <c r="D1153" s="603" t="s">
        <v>533</v>
      </c>
      <c r="E1153" s="603">
        <v>130</v>
      </c>
      <c r="F1153" s="603" t="s">
        <v>1094</v>
      </c>
      <c r="G1153" s="603"/>
      <c r="H1153" s="603"/>
      <c r="I1153" s="603">
        <v>0</v>
      </c>
      <c r="L1153" s="615">
        <v>0</v>
      </c>
      <c r="O1153" s="51">
        <f>IF(P1153="Yes",'MD Rates'!$B$1,R1153)</f>
        <v>42461</v>
      </c>
      <c r="P1153" s="5" t="str">
        <f t="shared" si="118"/>
        <v>No</v>
      </c>
      <c r="Q1153" s="269"/>
      <c r="R1153" s="6">
        <v>42461</v>
      </c>
      <c r="S1153"/>
    </row>
    <row r="1154" spans="1:19" ht="14.5" hidden="1" x14ac:dyDescent="0.35">
      <c r="A1154" s="603" t="s">
        <v>1092</v>
      </c>
      <c r="B1154" s="113" t="s">
        <v>1120</v>
      </c>
      <c r="C1154" s="614" t="s">
        <v>968</v>
      </c>
      <c r="D1154" s="603" t="s">
        <v>534</v>
      </c>
      <c r="E1154" s="603">
        <v>130</v>
      </c>
      <c r="F1154" s="603" t="s">
        <v>1093</v>
      </c>
      <c r="G1154" s="603"/>
      <c r="H1154" s="603"/>
      <c r="I1154" s="603">
        <v>0</v>
      </c>
      <c r="L1154" s="615">
        <v>0</v>
      </c>
      <c r="O1154" s="6">
        <v>42461</v>
      </c>
      <c r="P1154" s="5" t="str">
        <f t="shared" ref="P1154:P1217" si="119">IF(I1154&lt;&gt;L1154,"Yes","No")</f>
        <v>No</v>
      </c>
      <c r="Q1154" s="269"/>
      <c r="R1154" s="6">
        <v>42095</v>
      </c>
      <c r="S1154"/>
    </row>
    <row r="1155" spans="1:19" ht="14.5" hidden="1" x14ac:dyDescent="0.35">
      <c r="A1155" s="603" t="s">
        <v>1092</v>
      </c>
      <c r="B1155" s="113" t="s">
        <v>1120</v>
      </c>
      <c r="C1155" s="614" t="s">
        <v>968</v>
      </c>
      <c r="D1155" s="603" t="s">
        <v>534</v>
      </c>
      <c r="E1155" s="603">
        <v>130</v>
      </c>
      <c r="F1155" s="603" t="s">
        <v>1094</v>
      </c>
      <c r="G1155" s="603"/>
      <c r="H1155" s="603"/>
      <c r="I1155" s="603">
        <v>0</v>
      </c>
      <c r="L1155" s="615">
        <v>0</v>
      </c>
      <c r="O1155" s="51">
        <f>IF(P1155="Yes",'MD Rates'!$B$1,R1155)</f>
        <v>42461</v>
      </c>
      <c r="P1155" s="5" t="str">
        <f t="shared" si="119"/>
        <v>No</v>
      </c>
      <c r="Q1155" s="269"/>
      <c r="R1155" s="6">
        <v>42461</v>
      </c>
      <c r="S1155"/>
    </row>
    <row r="1156" spans="1:19" ht="14.5" hidden="1" x14ac:dyDescent="0.35">
      <c r="A1156" s="603" t="s">
        <v>1092</v>
      </c>
      <c r="B1156" s="113" t="s">
        <v>1120</v>
      </c>
      <c r="C1156" s="614" t="s">
        <v>968</v>
      </c>
      <c r="D1156" s="603" t="s">
        <v>535</v>
      </c>
      <c r="E1156" s="603">
        <v>130</v>
      </c>
      <c r="F1156" s="603" t="s">
        <v>1093</v>
      </c>
      <c r="G1156" s="603"/>
      <c r="H1156" s="603"/>
      <c r="I1156" s="603">
        <v>0</v>
      </c>
      <c r="L1156" s="615">
        <v>0</v>
      </c>
      <c r="O1156" s="6">
        <v>42461</v>
      </c>
      <c r="P1156" s="5" t="str">
        <f t="shared" si="119"/>
        <v>No</v>
      </c>
      <c r="Q1156" s="269"/>
      <c r="R1156" s="6">
        <v>42095</v>
      </c>
      <c r="S1156"/>
    </row>
    <row r="1157" spans="1:19" ht="14.5" hidden="1" x14ac:dyDescent="0.35">
      <c r="A1157" s="603" t="s">
        <v>1092</v>
      </c>
      <c r="B1157" s="113" t="s">
        <v>1120</v>
      </c>
      <c r="C1157" s="614" t="s">
        <v>968</v>
      </c>
      <c r="D1157" s="603" t="s">
        <v>535</v>
      </c>
      <c r="E1157" s="603">
        <v>130</v>
      </c>
      <c r="F1157" s="603" t="s">
        <v>1094</v>
      </c>
      <c r="G1157" s="603"/>
      <c r="H1157" s="603"/>
      <c r="I1157" s="603">
        <v>0</v>
      </c>
      <c r="L1157" s="615">
        <v>0</v>
      </c>
      <c r="O1157" s="51">
        <f>IF(P1157="Yes",'MD Rates'!$B$1,R1157)</f>
        <v>42461</v>
      </c>
      <c r="P1157" s="5" t="str">
        <f t="shared" si="119"/>
        <v>No</v>
      </c>
      <c r="Q1157" s="269"/>
      <c r="R1157" s="6">
        <v>42461</v>
      </c>
      <c r="S1157"/>
    </row>
    <row r="1158" spans="1:19" ht="14.5" hidden="1" x14ac:dyDescent="0.35">
      <c r="A1158" s="603" t="s">
        <v>1092</v>
      </c>
      <c r="B1158" s="113" t="s">
        <v>1120</v>
      </c>
      <c r="C1158" s="614" t="s">
        <v>968</v>
      </c>
      <c r="D1158" s="603" t="s">
        <v>536</v>
      </c>
      <c r="E1158" s="603">
        <v>130</v>
      </c>
      <c r="F1158" s="603" t="s">
        <v>1093</v>
      </c>
      <c r="G1158" s="603"/>
      <c r="H1158" s="603"/>
      <c r="I1158" s="603">
        <v>0</v>
      </c>
      <c r="L1158" s="615">
        <v>0</v>
      </c>
      <c r="O1158" s="6">
        <v>42461</v>
      </c>
      <c r="P1158" s="5" t="str">
        <f t="shared" si="119"/>
        <v>No</v>
      </c>
      <c r="Q1158" s="269"/>
      <c r="R1158" s="6">
        <v>42095</v>
      </c>
      <c r="S1158"/>
    </row>
    <row r="1159" spans="1:19" ht="14.5" hidden="1" x14ac:dyDescent="0.35">
      <c r="A1159" s="603" t="s">
        <v>1092</v>
      </c>
      <c r="B1159" s="113" t="s">
        <v>1120</v>
      </c>
      <c r="C1159" s="614" t="s">
        <v>968</v>
      </c>
      <c r="D1159" s="603" t="s">
        <v>536</v>
      </c>
      <c r="E1159" s="603">
        <v>130</v>
      </c>
      <c r="F1159" s="603" t="s">
        <v>1094</v>
      </c>
      <c r="G1159" s="603"/>
      <c r="H1159" s="603"/>
      <c r="I1159" s="603">
        <v>0</v>
      </c>
      <c r="L1159" s="615">
        <v>0</v>
      </c>
      <c r="O1159" s="51">
        <f>IF(P1159="Yes",'MD Rates'!$B$1,R1159)</f>
        <v>42461</v>
      </c>
      <c r="P1159" s="5" t="str">
        <f t="shared" si="119"/>
        <v>No</v>
      </c>
      <c r="Q1159" s="269"/>
      <c r="R1159" s="6">
        <v>42461</v>
      </c>
      <c r="S1159"/>
    </row>
    <row r="1160" spans="1:19" ht="14.5" hidden="1" x14ac:dyDescent="0.35">
      <c r="A1160" s="603" t="s">
        <v>1092</v>
      </c>
      <c r="B1160" s="113" t="s">
        <v>1120</v>
      </c>
      <c r="C1160" s="614" t="s">
        <v>968</v>
      </c>
      <c r="D1160" s="603" t="s">
        <v>537</v>
      </c>
      <c r="E1160" s="603">
        <v>130</v>
      </c>
      <c r="F1160" s="603" t="s">
        <v>1093</v>
      </c>
      <c r="G1160" s="603"/>
      <c r="H1160" s="603"/>
      <c r="I1160" s="603">
        <v>0</v>
      </c>
      <c r="L1160" s="615">
        <v>0</v>
      </c>
      <c r="O1160" s="6">
        <v>42461</v>
      </c>
      <c r="P1160" s="5" t="str">
        <f t="shared" si="119"/>
        <v>No</v>
      </c>
      <c r="Q1160" s="269"/>
      <c r="R1160" s="6">
        <v>42095</v>
      </c>
      <c r="S1160"/>
    </row>
    <row r="1161" spans="1:19" ht="14.5" hidden="1" x14ac:dyDescent="0.35">
      <c r="A1161" s="603" t="s">
        <v>1092</v>
      </c>
      <c r="B1161" s="113" t="s">
        <v>1120</v>
      </c>
      <c r="C1161" s="614" t="s">
        <v>968</v>
      </c>
      <c r="D1161" s="603" t="s">
        <v>537</v>
      </c>
      <c r="E1161" s="603">
        <v>130</v>
      </c>
      <c r="F1161" s="603" t="s">
        <v>1094</v>
      </c>
      <c r="G1161" s="603"/>
      <c r="H1161" s="603"/>
      <c r="I1161" s="603">
        <v>0</v>
      </c>
      <c r="L1161" s="615">
        <v>0</v>
      </c>
      <c r="O1161" s="51">
        <f>IF(P1161="Yes",'MD Rates'!$B$1,R1161)</f>
        <v>42461</v>
      </c>
      <c r="P1161" s="5" t="str">
        <f t="shared" si="119"/>
        <v>No</v>
      </c>
      <c r="Q1161" s="269"/>
      <c r="R1161" s="6">
        <v>42461</v>
      </c>
      <c r="S1161"/>
    </row>
    <row r="1162" spans="1:19" ht="14.5" hidden="1" x14ac:dyDescent="0.35">
      <c r="A1162" s="603" t="s">
        <v>1092</v>
      </c>
      <c r="B1162" s="113" t="s">
        <v>1120</v>
      </c>
      <c r="C1162" s="614" t="s">
        <v>968</v>
      </c>
      <c r="D1162" s="603" t="s">
        <v>538</v>
      </c>
      <c r="E1162" s="603">
        <v>130</v>
      </c>
      <c r="F1162" s="603" t="s">
        <v>1093</v>
      </c>
      <c r="G1162" s="603"/>
      <c r="H1162" s="603"/>
      <c r="I1162" s="603">
        <v>0</v>
      </c>
      <c r="L1162" s="615">
        <v>0</v>
      </c>
      <c r="O1162" s="6">
        <v>42461</v>
      </c>
      <c r="P1162" s="5" t="str">
        <f t="shared" si="119"/>
        <v>No</v>
      </c>
      <c r="Q1162" s="269"/>
      <c r="R1162" s="6">
        <v>42095</v>
      </c>
      <c r="S1162"/>
    </row>
    <row r="1163" spans="1:19" ht="14.5" hidden="1" x14ac:dyDescent="0.35">
      <c r="A1163" s="603" t="s">
        <v>1092</v>
      </c>
      <c r="B1163" s="113" t="s">
        <v>1120</v>
      </c>
      <c r="C1163" s="614" t="s">
        <v>968</v>
      </c>
      <c r="D1163" s="603" t="s">
        <v>538</v>
      </c>
      <c r="E1163" s="603">
        <v>130</v>
      </c>
      <c r="F1163" s="603" t="s">
        <v>1094</v>
      </c>
      <c r="G1163" s="603"/>
      <c r="H1163" s="603"/>
      <c r="I1163" s="603">
        <v>0</v>
      </c>
      <c r="L1163" s="615">
        <v>0</v>
      </c>
      <c r="O1163" s="51">
        <f>IF(P1163="Yes",'MD Rates'!$B$1,R1163)</f>
        <v>42461</v>
      </c>
      <c r="P1163" s="5" t="str">
        <f t="shared" si="119"/>
        <v>No</v>
      </c>
      <c r="Q1163" s="269"/>
      <c r="R1163" s="6">
        <v>42461</v>
      </c>
      <c r="S1163"/>
    </row>
    <row r="1164" spans="1:19" ht="14.5" hidden="1" x14ac:dyDescent="0.35">
      <c r="A1164" s="603" t="s">
        <v>1092</v>
      </c>
      <c r="B1164" s="113" t="s">
        <v>1120</v>
      </c>
      <c r="C1164" s="614" t="s">
        <v>968</v>
      </c>
      <c r="D1164" s="603" t="s">
        <v>539</v>
      </c>
      <c r="E1164" s="603">
        <v>130</v>
      </c>
      <c r="F1164" s="603" t="s">
        <v>1093</v>
      </c>
      <c r="G1164" s="603"/>
      <c r="H1164" s="603"/>
      <c r="I1164" s="603">
        <v>0</v>
      </c>
      <c r="L1164" s="615">
        <v>0</v>
      </c>
      <c r="O1164" s="6">
        <v>42461</v>
      </c>
      <c r="P1164" s="5" t="str">
        <f t="shared" si="119"/>
        <v>No</v>
      </c>
      <c r="Q1164" s="269"/>
      <c r="R1164" s="6">
        <v>42095</v>
      </c>
      <c r="S1164"/>
    </row>
    <row r="1165" spans="1:19" ht="14.5" hidden="1" x14ac:dyDescent="0.35">
      <c r="A1165" s="603" t="s">
        <v>1092</v>
      </c>
      <c r="B1165" s="113" t="s">
        <v>1120</v>
      </c>
      <c r="C1165" s="614" t="s">
        <v>968</v>
      </c>
      <c r="D1165" s="603" t="s">
        <v>539</v>
      </c>
      <c r="E1165" s="603">
        <v>130</v>
      </c>
      <c r="F1165" s="603" t="s">
        <v>1094</v>
      </c>
      <c r="G1165" s="603"/>
      <c r="H1165" s="603"/>
      <c r="I1165" s="603">
        <v>0</v>
      </c>
      <c r="L1165" s="615">
        <v>0</v>
      </c>
      <c r="O1165" s="51">
        <f>IF(P1165="Yes",'MD Rates'!$B$1,R1165)</f>
        <v>42461</v>
      </c>
      <c r="P1165" s="5" t="str">
        <f t="shared" si="119"/>
        <v>No</v>
      </c>
      <c r="Q1165" s="269"/>
      <c r="R1165" s="6">
        <v>42461</v>
      </c>
      <c r="S1165"/>
    </row>
    <row r="1166" spans="1:19" ht="14.5" hidden="1" x14ac:dyDescent="0.35">
      <c r="A1166" s="603" t="s">
        <v>1092</v>
      </c>
      <c r="B1166" s="113" t="s">
        <v>1120</v>
      </c>
      <c r="C1166" s="614" t="s">
        <v>968</v>
      </c>
      <c r="D1166" s="603" t="s">
        <v>540</v>
      </c>
      <c r="E1166" s="603">
        <v>130</v>
      </c>
      <c r="F1166" s="603" t="s">
        <v>1093</v>
      </c>
      <c r="G1166" s="603"/>
      <c r="H1166" s="603"/>
      <c r="I1166" s="603">
        <v>0</v>
      </c>
      <c r="L1166" s="615">
        <v>0</v>
      </c>
      <c r="O1166" s="6">
        <v>42461</v>
      </c>
      <c r="P1166" s="5" t="str">
        <f t="shared" si="119"/>
        <v>No</v>
      </c>
      <c r="Q1166" s="269"/>
      <c r="R1166" s="6">
        <v>42095</v>
      </c>
      <c r="S1166"/>
    </row>
    <row r="1167" spans="1:19" ht="14.5" hidden="1" x14ac:dyDescent="0.35">
      <c r="A1167" s="603" t="s">
        <v>1092</v>
      </c>
      <c r="B1167" s="113" t="s">
        <v>1120</v>
      </c>
      <c r="C1167" s="614" t="s">
        <v>968</v>
      </c>
      <c r="D1167" s="603" t="s">
        <v>540</v>
      </c>
      <c r="E1167" s="603">
        <v>130</v>
      </c>
      <c r="F1167" s="603" t="s">
        <v>1094</v>
      </c>
      <c r="G1167" s="603"/>
      <c r="H1167" s="603"/>
      <c r="I1167" s="603">
        <v>0</v>
      </c>
      <c r="L1167" s="615">
        <v>0</v>
      </c>
      <c r="O1167" s="51">
        <f>IF(P1167="Yes",'MD Rates'!$B$1,R1167)</f>
        <v>42461</v>
      </c>
      <c r="P1167" s="5" t="str">
        <f t="shared" si="119"/>
        <v>No</v>
      </c>
      <c r="Q1167" s="269"/>
      <c r="R1167" s="6">
        <v>42461</v>
      </c>
      <c r="S1167"/>
    </row>
    <row r="1168" spans="1:19" ht="14.5" hidden="1" x14ac:dyDescent="0.35">
      <c r="A1168" s="603" t="s">
        <v>1092</v>
      </c>
      <c r="B1168" s="113" t="s">
        <v>1120</v>
      </c>
      <c r="C1168" s="614" t="s">
        <v>968</v>
      </c>
      <c r="D1168" s="603" t="s">
        <v>541</v>
      </c>
      <c r="E1168" s="603">
        <v>130</v>
      </c>
      <c r="F1168" s="603" t="s">
        <v>1093</v>
      </c>
      <c r="G1168" s="603"/>
      <c r="H1168" s="603"/>
      <c r="I1168" s="603">
        <v>0</v>
      </c>
      <c r="L1168" s="615">
        <v>0</v>
      </c>
      <c r="O1168" s="6">
        <v>42461</v>
      </c>
      <c r="P1168" s="5" t="str">
        <f t="shared" si="119"/>
        <v>No</v>
      </c>
      <c r="Q1168" s="269"/>
      <c r="R1168" s="6">
        <v>42095</v>
      </c>
      <c r="S1168"/>
    </row>
    <row r="1169" spans="1:19" ht="14.5" hidden="1" x14ac:dyDescent="0.35">
      <c r="A1169" s="603" t="s">
        <v>1092</v>
      </c>
      <c r="B1169" s="113" t="s">
        <v>1120</v>
      </c>
      <c r="C1169" s="614" t="s">
        <v>968</v>
      </c>
      <c r="D1169" s="603" t="s">
        <v>541</v>
      </c>
      <c r="E1169" s="603">
        <v>130</v>
      </c>
      <c r="F1169" s="603" t="s">
        <v>1094</v>
      </c>
      <c r="G1169" s="603"/>
      <c r="H1169" s="603"/>
      <c r="I1169" s="603">
        <v>0</v>
      </c>
      <c r="L1169" s="615">
        <v>0</v>
      </c>
      <c r="O1169" s="51">
        <f>IF(P1169="Yes",'MD Rates'!$B$1,R1169)</f>
        <v>42461</v>
      </c>
      <c r="P1169" s="5" t="str">
        <f t="shared" si="119"/>
        <v>No</v>
      </c>
      <c r="Q1169" s="269"/>
      <c r="R1169" s="6">
        <v>42461</v>
      </c>
      <c r="S1169"/>
    </row>
    <row r="1170" spans="1:19" ht="14.5" hidden="1" x14ac:dyDescent="0.35">
      <c r="A1170" s="603" t="s">
        <v>1092</v>
      </c>
      <c r="B1170" s="113" t="s">
        <v>1120</v>
      </c>
      <c r="C1170" s="614" t="s">
        <v>968</v>
      </c>
      <c r="D1170" s="603" t="s">
        <v>542</v>
      </c>
      <c r="E1170" s="603">
        <v>130</v>
      </c>
      <c r="F1170" s="603" t="s">
        <v>1093</v>
      </c>
      <c r="G1170" s="603"/>
      <c r="H1170" s="603"/>
      <c r="I1170" s="603">
        <v>0</v>
      </c>
      <c r="L1170" s="615">
        <v>0</v>
      </c>
      <c r="O1170" s="6">
        <v>42461</v>
      </c>
      <c r="P1170" s="5" t="str">
        <f t="shared" si="119"/>
        <v>No</v>
      </c>
      <c r="Q1170" s="269"/>
      <c r="R1170" s="6">
        <v>42095</v>
      </c>
      <c r="S1170"/>
    </row>
    <row r="1171" spans="1:19" ht="14.5" hidden="1" x14ac:dyDescent="0.35">
      <c r="A1171" s="603" t="s">
        <v>1092</v>
      </c>
      <c r="B1171" s="113" t="s">
        <v>1120</v>
      </c>
      <c r="C1171" s="614" t="s">
        <v>968</v>
      </c>
      <c r="D1171" s="603" t="s">
        <v>542</v>
      </c>
      <c r="E1171" s="603">
        <v>130</v>
      </c>
      <c r="F1171" s="603" t="s">
        <v>1094</v>
      </c>
      <c r="G1171" s="603"/>
      <c r="H1171" s="603"/>
      <c r="I1171" s="603">
        <v>0</v>
      </c>
      <c r="L1171" s="615">
        <v>0</v>
      </c>
      <c r="O1171" s="51">
        <f>IF(P1171="Yes",'MD Rates'!$B$1,R1171)</f>
        <v>42461</v>
      </c>
      <c r="P1171" s="5" t="str">
        <f t="shared" si="119"/>
        <v>No</v>
      </c>
      <c r="Q1171" s="269"/>
      <c r="R1171" s="6">
        <v>42461</v>
      </c>
      <c r="S1171"/>
    </row>
    <row r="1172" spans="1:19" ht="14.5" hidden="1" x14ac:dyDescent="0.35">
      <c r="A1172" s="603" t="s">
        <v>1092</v>
      </c>
      <c r="B1172" s="113" t="s">
        <v>1120</v>
      </c>
      <c r="C1172" s="614" t="s">
        <v>968</v>
      </c>
      <c r="D1172" s="603" t="s">
        <v>543</v>
      </c>
      <c r="E1172" s="603">
        <v>130</v>
      </c>
      <c r="F1172" s="603" t="s">
        <v>1093</v>
      </c>
      <c r="G1172" s="603"/>
      <c r="H1172" s="603"/>
      <c r="I1172" s="603">
        <v>0</v>
      </c>
      <c r="L1172" s="615">
        <v>0</v>
      </c>
      <c r="O1172" s="6">
        <v>42461</v>
      </c>
      <c r="P1172" s="5" t="str">
        <f t="shared" si="119"/>
        <v>No</v>
      </c>
      <c r="Q1172" s="269"/>
      <c r="R1172" s="6">
        <v>42095</v>
      </c>
      <c r="S1172"/>
    </row>
    <row r="1173" spans="1:19" ht="14.5" hidden="1" x14ac:dyDescent="0.35">
      <c r="A1173" s="603" t="s">
        <v>1092</v>
      </c>
      <c r="B1173" s="113" t="s">
        <v>1120</v>
      </c>
      <c r="C1173" s="614" t="s">
        <v>968</v>
      </c>
      <c r="D1173" s="603" t="s">
        <v>543</v>
      </c>
      <c r="E1173" s="603">
        <v>130</v>
      </c>
      <c r="F1173" s="603" t="s">
        <v>1094</v>
      </c>
      <c r="G1173" s="603"/>
      <c r="H1173" s="603"/>
      <c r="I1173" s="603">
        <v>0</v>
      </c>
      <c r="L1173" s="615">
        <v>0</v>
      </c>
      <c r="O1173" s="51">
        <f>IF(P1173="Yes",'MD Rates'!$B$1,R1173)</f>
        <v>42461</v>
      </c>
      <c r="P1173" s="5" t="str">
        <f t="shared" si="119"/>
        <v>No</v>
      </c>
      <c r="Q1173" s="269"/>
      <c r="R1173" s="6">
        <v>42461</v>
      </c>
      <c r="S1173"/>
    </row>
    <row r="1174" spans="1:19" ht="14.5" hidden="1" x14ac:dyDescent="0.35">
      <c r="A1174" s="603" t="s">
        <v>1092</v>
      </c>
      <c r="B1174" s="113" t="s">
        <v>1120</v>
      </c>
      <c r="C1174" s="614" t="s">
        <v>968</v>
      </c>
      <c r="D1174" s="603" t="s">
        <v>544</v>
      </c>
      <c r="E1174" s="603">
        <v>130</v>
      </c>
      <c r="F1174" s="603" t="s">
        <v>1093</v>
      </c>
      <c r="G1174" s="603"/>
      <c r="H1174" s="603"/>
      <c r="I1174" s="603">
        <v>0</v>
      </c>
      <c r="L1174" s="615">
        <v>0</v>
      </c>
      <c r="O1174" s="6">
        <v>42461</v>
      </c>
      <c r="P1174" s="5" t="str">
        <f t="shared" si="119"/>
        <v>No</v>
      </c>
      <c r="Q1174" s="269"/>
      <c r="R1174" s="6">
        <v>42095</v>
      </c>
      <c r="S1174"/>
    </row>
    <row r="1175" spans="1:19" ht="14.5" hidden="1" x14ac:dyDescent="0.35">
      <c r="A1175" s="603" t="s">
        <v>1092</v>
      </c>
      <c r="B1175" s="113" t="s">
        <v>1120</v>
      </c>
      <c r="C1175" s="614" t="s">
        <v>968</v>
      </c>
      <c r="D1175" s="603" t="s">
        <v>544</v>
      </c>
      <c r="E1175" s="603">
        <v>130</v>
      </c>
      <c r="F1175" s="603" t="s">
        <v>1094</v>
      </c>
      <c r="G1175" s="603"/>
      <c r="H1175" s="603"/>
      <c r="I1175" s="603">
        <v>0</v>
      </c>
      <c r="L1175" s="615">
        <v>0</v>
      </c>
      <c r="O1175" s="51">
        <f>IF(P1175="Yes",'MD Rates'!$B$1,R1175)</f>
        <v>42461</v>
      </c>
      <c r="P1175" s="5" t="str">
        <f t="shared" si="119"/>
        <v>No</v>
      </c>
      <c r="Q1175" s="269"/>
      <c r="R1175" s="6">
        <v>42461</v>
      </c>
      <c r="S1175"/>
    </row>
    <row r="1176" spans="1:19" ht="14.5" hidden="1" x14ac:dyDescent="0.35">
      <c r="A1176" s="603" t="s">
        <v>1092</v>
      </c>
      <c r="B1176" s="113" t="s">
        <v>1120</v>
      </c>
      <c r="C1176" s="614" t="s">
        <v>968</v>
      </c>
      <c r="D1176" s="603" t="s">
        <v>545</v>
      </c>
      <c r="E1176" s="603">
        <v>130</v>
      </c>
      <c r="F1176" s="603" t="s">
        <v>1093</v>
      </c>
      <c r="G1176" s="603"/>
      <c r="H1176" s="603"/>
      <c r="I1176" s="603">
        <v>0</v>
      </c>
      <c r="L1176" s="615">
        <v>0</v>
      </c>
      <c r="O1176" s="6">
        <v>42461</v>
      </c>
      <c r="P1176" s="5" t="str">
        <f t="shared" si="119"/>
        <v>No</v>
      </c>
      <c r="Q1176" s="269"/>
      <c r="R1176" s="6">
        <v>42095</v>
      </c>
      <c r="S1176"/>
    </row>
    <row r="1177" spans="1:19" ht="14.5" hidden="1" x14ac:dyDescent="0.35">
      <c r="A1177" s="603" t="s">
        <v>1092</v>
      </c>
      <c r="B1177" s="113" t="s">
        <v>1120</v>
      </c>
      <c r="C1177" s="614" t="s">
        <v>968</v>
      </c>
      <c r="D1177" s="603" t="s">
        <v>545</v>
      </c>
      <c r="E1177" s="603">
        <v>130</v>
      </c>
      <c r="F1177" s="603" t="s">
        <v>1094</v>
      </c>
      <c r="G1177" s="603"/>
      <c r="H1177" s="603"/>
      <c r="I1177" s="603">
        <v>0</v>
      </c>
      <c r="L1177" s="615">
        <v>0</v>
      </c>
      <c r="O1177" s="51">
        <f>IF(P1177="Yes",'MD Rates'!$B$1,R1177)</f>
        <v>42461</v>
      </c>
      <c r="P1177" s="5" t="str">
        <f t="shared" si="119"/>
        <v>No</v>
      </c>
      <c r="Q1177" s="269"/>
      <c r="R1177" s="6">
        <v>42461</v>
      </c>
      <c r="S1177"/>
    </row>
    <row r="1178" spans="1:19" ht="14.5" hidden="1" x14ac:dyDescent="0.35">
      <c r="A1178" s="603" t="s">
        <v>1092</v>
      </c>
      <c r="B1178" s="113" t="s">
        <v>1120</v>
      </c>
      <c r="C1178" s="614" t="s">
        <v>968</v>
      </c>
      <c r="D1178" s="603" t="s">
        <v>546</v>
      </c>
      <c r="E1178" s="603">
        <v>130</v>
      </c>
      <c r="F1178" s="603" t="s">
        <v>1093</v>
      </c>
      <c r="G1178" s="603"/>
      <c r="H1178" s="603"/>
      <c r="I1178" s="603">
        <v>0</v>
      </c>
      <c r="L1178" s="615">
        <v>0</v>
      </c>
      <c r="O1178" s="6">
        <v>42461</v>
      </c>
      <c r="P1178" s="5" t="str">
        <f t="shared" si="119"/>
        <v>No</v>
      </c>
      <c r="Q1178" s="269"/>
      <c r="R1178" s="6">
        <v>42095</v>
      </c>
      <c r="S1178"/>
    </row>
    <row r="1179" spans="1:19" ht="14.5" hidden="1" x14ac:dyDescent="0.35">
      <c r="A1179" s="603" t="s">
        <v>1092</v>
      </c>
      <c r="B1179" s="113" t="s">
        <v>1120</v>
      </c>
      <c r="C1179" s="614" t="s">
        <v>968</v>
      </c>
      <c r="D1179" s="603" t="s">
        <v>546</v>
      </c>
      <c r="E1179" s="603">
        <v>130</v>
      </c>
      <c r="F1179" s="603" t="s">
        <v>1094</v>
      </c>
      <c r="G1179" s="603"/>
      <c r="H1179" s="603"/>
      <c r="I1179" s="603">
        <v>0</v>
      </c>
      <c r="L1179" s="615">
        <v>0</v>
      </c>
      <c r="O1179" s="51">
        <f>IF(P1179="Yes",'MD Rates'!$B$1,R1179)</f>
        <v>42461</v>
      </c>
      <c r="P1179" s="5" t="str">
        <f t="shared" si="119"/>
        <v>No</v>
      </c>
      <c r="Q1179" s="269"/>
      <c r="R1179" s="6">
        <v>42461</v>
      </c>
      <c r="S1179"/>
    </row>
    <row r="1180" spans="1:19" ht="14.5" hidden="1" x14ac:dyDescent="0.35">
      <c r="A1180" s="603" t="s">
        <v>1092</v>
      </c>
      <c r="B1180" s="113" t="s">
        <v>1120</v>
      </c>
      <c r="C1180" s="614" t="s">
        <v>968</v>
      </c>
      <c r="D1180" s="603" t="s">
        <v>547</v>
      </c>
      <c r="E1180" s="603">
        <v>130</v>
      </c>
      <c r="F1180" s="603" t="s">
        <v>1093</v>
      </c>
      <c r="G1180" s="603"/>
      <c r="H1180" s="603"/>
      <c r="I1180" s="603">
        <v>0</v>
      </c>
      <c r="L1180" s="615">
        <v>0</v>
      </c>
      <c r="O1180" s="6">
        <v>42461</v>
      </c>
      <c r="P1180" s="5" t="str">
        <f t="shared" si="119"/>
        <v>No</v>
      </c>
      <c r="Q1180" s="269"/>
      <c r="R1180" s="6">
        <v>42095</v>
      </c>
      <c r="S1180"/>
    </row>
    <row r="1181" spans="1:19" ht="14.5" hidden="1" x14ac:dyDescent="0.35">
      <c r="A1181" s="603" t="s">
        <v>1092</v>
      </c>
      <c r="B1181" s="113" t="s">
        <v>1120</v>
      </c>
      <c r="C1181" s="614" t="s">
        <v>968</v>
      </c>
      <c r="D1181" s="603" t="s">
        <v>547</v>
      </c>
      <c r="E1181" s="603">
        <v>130</v>
      </c>
      <c r="F1181" s="603" t="s">
        <v>1094</v>
      </c>
      <c r="G1181" s="603"/>
      <c r="H1181" s="603"/>
      <c r="I1181" s="603">
        <v>0</v>
      </c>
      <c r="L1181" s="615">
        <v>0</v>
      </c>
      <c r="O1181" s="51">
        <f>IF(P1181="Yes",'MD Rates'!$B$1,R1181)</f>
        <v>42461</v>
      </c>
      <c r="P1181" s="5" t="str">
        <f t="shared" si="119"/>
        <v>No</v>
      </c>
      <c r="Q1181" s="269"/>
      <c r="R1181" s="6">
        <v>42461</v>
      </c>
      <c r="S1181"/>
    </row>
    <row r="1182" spans="1:19" ht="14.5" hidden="1" x14ac:dyDescent="0.35">
      <c r="A1182" s="603" t="s">
        <v>1092</v>
      </c>
      <c r="B1182" s="113" t="s">
        <v>1120</v>
      </c>
      <c r="C1182" s="614" t="s">
        <v>968</v>
      </c>
      <c r="D1182" s="603" t="s">
        <v>548</v>
      </c>
      <c r="E1182" s="603">
        <v>130</v>
      </c>
      <c r="F1182" s="603" t="s">
        <v>1093</v>
      </c>
      <c r="G1182" s="603"/>
      <c r="H1182" s="603"/>
      <c r="I1182" s="603">
        <v>0</v>
      </c>
      <c r="L1182" s="615">
        <v>0</v>
      </c>
      <c r="O1182" s="6">
        <v>42461</v>
      </c>
      <c r="P1182" s="5" t="str">
        <f t="shared" si="119"/>
        <v>No</v>
      </c>
      <c r="Q1182" s="269"/>
      <c r="R1182" s="6">
        <v>42095</v>
      </c>
      <c r="S1182"/>
    </row>
    <row r="1183" spans="1:19" ht="14.5" hidden="1" x14ac:dyDescent="0.35">
      <c r="A1183" s="603" t="s">
        <v>1092</v>
      </c>
      <c r="B1183" s="113" t="s">
        <v>1120</v>
      </c>
      <c r="C1183" s="614" t="s">
        <v>968</v>
      </c>
      <c r="D1183" s="603" t="s">
        <v>548</v>
      </c>
      <c r="E1183" s="603">
        <v>130</v>
      </c>
      <c r="F1183" s="603" t="s">
        <v>1094</v>
      </c>
      <c r="G1183" s="603"/>
      <c r="H1183" s="603"/>
      <c r="I1183" s="603">
        <v>0</v>
      </c>
      <c r="L1183" s="615">
        <v>0</v>
      </c>
      <c r="O1183" s="51">
        <f>IF(P1183="Yes",'MD Rates'!$B$1,R1183)</f>
        <v>42461</v>
      </c>
      <c r="P1183" s="5" t="str">
        <f t="shared" si="119"/>
        <v>No</v>
      </c>
      <c r="Q1183" s="269"/>
      <c r="R1183" s="6">
        <v>42461</v>
      </c>
      <c r="S1183"/>
    </row>
    <row r="1184" spans="1:19" ht="14.5" hidden="1" x14ac:dyDescent="0.35">
      <c r="A1184" s="603" t="s">
        <v>1092</v>
      </c>
      <c r="B1184" s="113" t="s">
        <v>1120</v>
      </c>
      <c r="C1184" s="614" t="s">
        <v>968</v>
      </c>
      <c r="D1184" s="603" t="s">
        <v>549</v>
      </c>
      <c r="E1184" s="603">
        <v>130</v>
      </c>
      <c r="F1184" s="603" t="s">
        <v>1093</v>
      </c>
      <c r="G1184" s="603"/>
      <c r="H1184" s="603"/>
      <c r="I1184" s="603">
        <v>0</v>
      </c>
      <c r="L1184" s="615">
        <v>0</v>
      </c>
      <c r="O1184" s="6">
        <v>42461</v>
      </c>
      <c r="P1184" s="5" t="str">
        <f t="shared" si="119"/>
        <v>No</v>
      </c>
      <c r="Q1184" s="269"/>
      <c r="R1184" s="6">
        <v>42095</v>
      </c>
      <c r="S1184"/>
    </row>
    <row r="1185" spans="1:19" ht="14.5" hidden="1" x14ac:dyDescent="0.35">
      <c r="A1185" s="603" t="s">
        <v>1092</v>
      </c>
      <c r="B1185" s="113" t="s">
        <v>1120</v>
      </c>
      <c r="C1185" s="614" t="s">
        <v>968</v>
      </c>
      <c r="D1185" s="603" t="s">
        <v>549</v>
      </c>
      <c r="E1185" s="603">
        <v>130</v>
      </c>
      <c r="F1185" s="603" t="s">
        <v>1094</v>
      </c>
      <c r="G1185" s="603"/>
      <c r="H1185" s="603"/>
      <c r="I1185" s="603">
        <v>0</v>
      </c>
      <c r="L1185" s="615">
        <v>0</v>
      </c>
      <c r="O1185" s="51">
        <f>IF(P1185="Yes",'MD Rates'!$B$1,R1185)</f>
        <v>42461</v>
      </c>
      <c r="P1185" s="5" t="str">
        <f t="shared" si="119"/>
        <v>No</v>
      </c>
      <c r="Q1185" s="269"/>
      <c r="R1185" s="6">
        <v>42461</v>
      </c>
      <c r="S1185"/>
    </row>
    <row r="1186" spans="1:19" ht="14.5" hidden="1" x14ac:dyDescent="0.35">
      <c r="A1186" s="603" t="s">
        <v>1092</v>
      </c>
      <c r="B1186" s="113" t="s">
        <v>1120</v>
      </c>
      <c r="C1186" s="614" t="s">
        <v>968</v>
      </c>
      <c r="D1186" s="603" t="s">
        <v>550</v>
      </c>
      <c r="E1186" s="603">
        <v>130</v>
      </c>
      <c r="F1186" s="603" t="s">
        <v>1093</v>
      </c>
      <c r="G1186" s="603"/>
      <c r="H1186" s="603"/>
      <c r="I1186" s="603">
        <v>0</v>
      </c>
      <c r="L1186" s="615">
        <v>0</v>
      </c>
      <c r="O1186" s="6">
        <v>42461</v>
      </c>
      <c r="P1186" s="5" t="str">
        <f t="shared" si="119"/>
        <v>No</v>
      </c>
      <c r="Q1186" s="269"/>
      <c r="R1186" s="6">
        <v>42095</v>
      </c>
      <c r="S1186"/>
    </row>
    <row r="1187" spans="1:19" ht="14.5" hidden="1" x14ac:dyDescent="0.35">
      <c r="A1187" s="603" t="s">
        <v>1092</v>
      </c>
      <c r="B1187" s="113" t="s">
        <v>1120</v>
      </c>
      <c r="C1187" s="614" t="s">
        <v>968</v>
      </c>
      <c r="D1187" s="603" t="s">
        <v>550</v>
      </c>
      <c r="E1187" s="603">
        <v>130</v>
      </c>
      <c r="F1187" s="603" t="s">
        <v>1094</v>
      </c>
      <c r="G1187" s="603"/>
      <c r="H1187" s="603"/>
      <c r="I1187" s="603">
        <v>0</v>
      </c>
      <c r="L1187" s="615">
        <v>0</v>
      </c>
      <c r="O1187" s="51">
        <f>IF(P1187="Yes",'MD Rates'!$B$1,R1187)</f>
        <v>42461</v>
      </c>
      <c r="P1187" s="5" t="str">
        <f t="shared" si="119"/>
        <v>No</v>
      </c>
      <c r="Q1187" s="269"/>
      <c r="R1187" s="6">
        <v>42461</v>
      </c>
      <c r="S1187"/>
    </row>
    <row r="1188" spans="1:19" ht="14.5" hidden="1" x14ac:dyDescent="0.35">
      <c r="A1188" s="603" t="s">
        <v>1092</v>
      </c>
      <c r="B1188" s="113" t="s">
        <v>1120</v>
      </c>
      <c r="C1188" s="614" t="s">
        <v>968</v>
      </c>
      <c r="D1188" s="603" t="s">
        <v>551</v>
      </c>
      <c r="E1188" s="603">
        <v>130</v>
      </c>
      <c r="F1188" s="603" t="s">
        <v>1093</v>
      </c>
      <c r="G1188" s="603"/>
      <c r="H1188" s="603"/>
      <c r="I1188" s="603">
        <v>0</v>
      </c>
      <c r="L1188" s="615">
        <v>0</v>
      </c>
      <c r="O1188" s="6">
        <v>42461</v>
      </c>
      <c r="P1188" s="5" t="str">
        <f t="shared" si="119"/>
        <v>No</v>
      </c>
      <c r="Q1188" s="269"/>
      <c r="R1188" s="6">
        <v>42095</v>
      </c>
      <c r="S1188"/>
    </row>
    <row r="1189" spans="1:19" ht="14.5" hidden="1" x14ac:dyDescent="0.35">
      <c r="A1189" s="603" t="s">
        <v>1092</v>
      </c>
      <c r="B1189" s="113" t="s">
        <v>1120</v>
      </c>
      <c r="C1189" s="614" t="s">
        <v>968</v>
      </c>
      <c r="D1189" s="603" t="s">
        <v>551</v>
      </c>
      <c r="E1189" s="603">
        <v>130</v>
      </c>
      <c r="F1189" s="603" t="s">
        <v>1094</v>
      </c>
      <c r="G1189" s="603"/>
      <c r="H1189" s="603"/>
      <c r="I1189" s="603">
        <v>0</v>
      </c>
      <c r="L1189" s="615">
        <v>0</v>
      </c>
      <c r="O1189" s="51">
        <f>IF(P1189="Yes",'MD Rates'!$B$1,R1189)</f>
        <v>42461</v>
      </c>
      <c r="P1189" s="5" t="str">
        <f t="shared" si="119"/>
        <v>No</v>
      </c>
      <c r="Q1189" s="269"/>
      <c r="R1189" s="6">
        <v>42461</v>
      </c>
      <c r="S1189"/>
    </row>
    <row r="1190" spans="1:19" ht="14.5" hidden="1" x14ac:dyDescent="0.35">
      <c r="A1190" s="603" t="s">
        <v>1092</v>
      </c>
      <c r="B1190" s="113" t="s">
        <v>1120</v>
      </c>
      <c r="C1190" s="614" t="s">
        <v>968</v>
      </c>
      <c r="D1190" s="603" t="s">
        <v>552</v>
      </c>
      <c r="E1190" s="603">
        <v>130</v>
      </c>
      <c r="F1190" s="603" t="s">
        <v>1093</v>
      </c>
      <c r="G1190" s="603"/>
      <c r="H1190" s="603"/>
      <c r="I1190" s="603">
        <v>0</v>
      </c>
      <c r="L1190" s="615">
        <v>0</v>
      </c>
      <c r="O1190" s="6">
        <v>42461</v>
      </c>
      <c r="P1190" s="5" t="str">
        <f t="shared" si="119"/>
        <v>No</v>
      </c>
      <c r="Q1190" s="269"/>
      <c r="R1190" s="6">
        <v>42095</v>
      </c>
      <c r="S1190"/>
    </row>
    <row r="1191" spans="1:19" ht="14.5" hidden="1" x14ac:dyDescent="0.35">
      <c r="A1191" s="603" t="s">
        <v>1092</v>
      </c>
      <c r="B1191" s="113" t="s">
        <v>1120</v>
      </c>
      <c r="C1191" s="614" t="s">
        <v>968</v>
      </c>
      <c r="D1191" s="603" t="s">
        <v>552</v>
      </c>
      <c r="E1191" s="603">
        <v>130</v>
      </c>
      <c r="F1191" s="603" t="s">
        <v>1094</v>
      </c>
      <c r="G1191" s="603"/>
      <c r="H1191" s="603"/>
      <c r="I1191" s="603">
        <v>0</v>
      </c>
      <c r="L1191" s="615">
        <v>0</v>
      </c>
      <c r="O1191" s="51">
        <f>IF(P1191="Yes",'MD Rates'!$B$1,R1191)</f>
        <v>42461</v>
      </c>
      <c r="P1191" s="5" t="str">
        <f t="shared" si="119"/>
        <v>No</v>
      </c>
      <c r="Q1191" s="269"/>
      <c r="R1191" s="6">
        <v>42461</v>
      </c>
      <c r="S1191"/>
    </row>
    <row r="1192" spans="1:19" ht="14.5" hidden="1" x14ac:dyDescent="0.35">
      <c r="A1192" s="603" t="s">
        <v>1092</v>
      </c>
      <c r="B1192" s="113" t="s">
        <v>1120</v>
      </c>
      <c r="C1192" s="614" t="s">
        <v>968</v>
      </c>
      <c r="D1192" s="603" t="s">
        <v>553</v>
      </c>
      <c r="E1192" s="603">
        <v>130</v>
      </c>
      <c r="F1192" s="603" t="s">
        <v>1093</v>
      </c>
      <c r="G1192" s="603"/>
      <c r="H1192" s="603"/>
      <c r="I1192" s="603">
        <v>0</v>
      </c>
      <c r="L1192" s="615">
        <v>0</v>
      </c>
      <c r="O1192" s="6">
        <v>42461</v>
      </c>
      <c r="P1192" s="5" t="str">
        <f t="shared" si="119"/>
        <v>No</v>
      </c>
      <c r="Q1192" s="269"/>
      <c r="R1192" s="6">
        <v>42095</v>
      </c>
      <c r="S1192"/>
    </row>
    <row r="1193" spans="1:19" ht="14.5" hidden="1" x14ac:dyDescent="0.35">
      <c r="A1193" s="603" t="s">
        <v>1092</v>
      </c>
      <c r="B1193" s="113" t="s">
        <v>1120</v>
      </c>
      <c r="C1193" s="614" t="s">
        <v>968</v>
      </c>
      <c r="D1193" s="603" t="s">
        <v>553</v>
      </c>
      <c r="E1193" s="603">
        <v>130</v>
      </c>
      <c r="F1193" s="603" t="s">
        <v>1094</v>
      </c>
      <c r="G1193" s="603"/>
      <c r="H1193" s="603"/>
      <c r="I1193" s="603">
        <v>0</v>
      </c>
      <c r="L1193" s="615">
        <v>0</v>
      </c>
      <c r="O1193" s="51">
        <f>IF(P1193="Yes",'MD Rates'!$B$1,R1193)</f>
        <v>42461</v>
      </c>
      <c r="P1193" s="5" t="str">
        <f t="shared" si="119"/>
        <v>No</v>
      </c>
      <c r="Q1193" s="269"/>
      <c r="R1193" s="6">
        <v>42461</v>
      </c>
      <c r="S1193"/>
    </row>
    <row r="1194" spans="1:19" ht="14.5" hidden="1" x14ac:dyDescent="0.35">
      <c r="A1194" s="603" t="s">
        <v>1092</v>
      </c>
      <c r="B1194" s="113" t="s">
        <v>1120</v>
      </c>
      <c r="C1194" s="614" t="s">
        <v>968</v>
      </c>
      <c r="D1194" s="603" t="s">
        <v>554</v>
      </c>
      <c r="E1194" s="603">
        <v>130</v>
      </c>
      <c r="F1194" s="603" t="s">
        <v>1093</v>
      </c>
      <c r="G1194" s="603"/>
      <c r="H1194" s="603"/>
      <c r="I1194" s="603">
        <v>0</v>
      </c>
      <c r="L1194" s="615">
        <v>0</v>
      </c>
      <c r="O1194" s="6">
        <v>42461</v>
      </c>
      <c r="P1194" s="5" t="str">
        <f t="shared" si="119"/>
        <v>No</v>
      </c>
      <c r="Q1194" s="269"/>
      <c r="R1194" s="6">
        <v>42095</v>
      </c>
      <c r="S1194"/>
    </row>
    <row r="1195" spans="1:19" ht="14.5" hidden="1" x14ac:dyDescent="0.35">
      <c r="A1195" s="603" t="s">
        <v>1092</v>
      </c>
      <c r="B1195" s="113" t="s">
        <v>1120</v>
      </c>
      <c r="C1195" s="614" t="s">
        <v>968</v>
      </c>
      <c r="D1195" s="603" t="s">
        <v>554</v>
      </c>
      <c r="E1195" s="603">
        <v>130</v>
      </c>
      <c r="F1195" s="603" t="s">
        <v>1094</v>
      </c>
      <c r="G1195" s="603"/>
      <c r="H1195" s="603"/>
      <c r="I1195" s="603">
        <v>0</v>
      </c>
      <c r="L1195" s="615">
        <v>0</v>
      </c>
      <c r="O1195" s="51">
        <f>IF(P1195="Yes",'MD Rates'!$B$1,R1195)</f>
        <v>42461</v>
      </c>
      <c r="P1195" s="5" t="str">
        <f t="shared" si="119"/>
        <v>No</v>
      </c>
      <c r="Q1195" s="269"/>
      <c r="R1195" s="6">
        <v>42461</v>
      </c>
      <c r="S1195"/>
    </row>
    <row r="1196" spans="1:19" ht="14.5" hidden="1" x14ac:dyDescent="0.35">
      <c r="A1196" s="603" t="s">
        <v>1092</v>
      </c>
      <c r="B1196" s="113" t="s">
        <v>1120</v>
      </c>
      <c r="C1196" s="614" t="s">
        <v>968</v>
      </c>
      <c r="D1196" s="603" t="s">
        <v>555</v>
      </c>
      <c r="E1196" s="603">
        <v>130</v>
      </c>
      <c r="F1196" s="603" t="s">
        <v>1093</v>
      </c>
      <c r="G1196" s="603"/>
      <c r="H1196" s="603"/>
      <c r="I1196" s="603">
        <v>0</v>
      </c>
      <c r="L1196" s="615">
        <v>0</v>
      </c>
      <c r="O1196" s="6">
        <v>42461</v>
      </c>
      <c r="P1196" s="5" t="str">
        <f t="shared" si="119"/>
        <v>No</v>
      </c>
      <c r="Q1196" s="269"/>
      <c r="R1196" s="6">
        <v>42095</v>
      </c>
      <c r="S1196"/>
    </row>
    <row r="1197" spans="1:19" ht="14.5" hidden="1" x14ac:dyDescent="0.35">
      <c r="A1197" s="603" t="s">
        <v>1092</v>
      </c>
      <c r="B1197" s="113" t="s">
        <v>1120</v>
      </c>
      <c r="C1197" s="614" t="s">
        <v>968</v>
      </c>
      <c r="D1197" s="603" t="s">
        <v>555</v>
      </c>
      <c r="E1197" s="603">
        <v>130</v>
      </c>
      <c r="F1197" s="603" t="s">
        <v>1094</v>
      </c>
      <c r="G1197" s="603"/>
      <c r="H1197" s="603"/>
      <c r="I1197" s="603">
        <v>0</v>
      </c>
      <c r="L1197" s="615">
        <v>0</v>
      </c>
      <c r="O1197" s="51">
        <f>IF(P1197="Yes",'MD Rates'!$B$1,R1197)</f>
        <v>42461</v>
      </c>
      <c r="P1197" s="5" t="str">
        <f t="shared" si="119"/>
        <v>No</v>
      </c>
      <c r="Q1197" s="269"/>
      <c r="R1197" s="6">
        <v>42461</v>
      </c>
      <c r="S1197"/>
    </row>
    <row r="1198" spans="1:19" ht="14.5" hidden="1" x14ac:dyDescent="0.35">
      <c r="A1198" s="603" t="s">
        <v>1092</v>
      </c>
      <c r="B1198" s="113" t="s">
        <v>1120</v>
      </c>
      <c r="C1198" s="614" t="s">
        <v>968</v>
      </c>
      <c r="D1198" s="603" t="s">
        <v>556</v>
      </c>
      <c r="E1198" s="603">
        <v>130</v>
      </c>
      <c r="F1198" s="603" t="s">
        <v>1093</v>
      </c>
      <c r="G1198" s="603"/>
      <c r="H1198" s="603"/>
      <c r="I1198" s="603">
        <v>0</v>
      </c>
      <c r="L1198" s="615">
        <v>0</v>
      </c>
      <c r="O1198" s="6">
        <v>42461</v>
      </c>
      <c r="P1198" s="5" t="str">
        <f t="shared" si="119"/>
        <v>No</v>
      </c>
      <c r="Q1198" s="269"/>
      <c r="R1198" s="6">
        <v>42095</v>
      </c>
      <c r="S1198"/>
    </row>
    <row r="1199" spans="1:19" ht="14.5" hidden="1" x14ac:dyDescent="0.35">
      <c r="A1199" s="603" t="s">
        <v>1092</v>
      </c>
      <c r="B1199" s="113" t="s">
        <v>1120</v>
      </c>
      <c r="C1199" s="614" t="s">
        <v>968</v>
      </c>
      <c r="D1199" s="603" t="s">
        <v>556</v>
      </c>
      <c r="E1199" s="603">
        <v>130</v>
      </c>
      <c r="F1199" s="603" t="s">
        <v>1094</v>
      </c>
      <c r="G1199" s="603"/>
      <c r="H1199" s="603"/>
      <c r="I1199" s="603">
        <v>0</v>
      </c>
      <c r="L1199" s="615">
        <v>0</v>
      </c>
      <c r="O1199" s="51">
        <f>IF(P1199="Yes",'MD Rates'!$B$1,R1199)</f>
        <v>42461</v>
      </c>
      <c r="P1199" s="5" t="str">
        <f t="shared" si="119"/>
        <v>No</v>
      </c>
      <c r="Q1199" s="269"/>
      <c r="R1199" s="6">
        <v>42461</v>
      </c>
      <c r="S1199"/>
    </row>
    <row r="1200" spans="1:19" ht="14.5" hidden="1" x14ac:dyDescent="0.35">
      <c r="A1200" s="603" t="s">
        <v>1092</v>
      </c>
      <c r="B1200" s="113" t="s">
        <v>1120</v>
      </c>
      <c r="C1200" s="614" t="s">
        <v>968</v>
      </c>
      <c r="D1200" s="603" t="s">
        <v>557</v>
      </c>
      <c r="E1200" s="603">
        <v>130</v>
      </c>
      <c r="F1200" s="603" t="s">
        <v>1093</v>
      </c>
      <c r="G1200" s="603"/>
      <c r="H1200" s="603"/>
      <c r="I1200" s="603">
        <v>0</v>
      </c>
      <c r="L1200" s="615">
        <v>0</v>
      </c>
      <c r="O1200" s="6">
        <v>42461</v>
      </c>
      <c r="P1200" s="5" t="str">
        <f t="shared" si="119"/>
        <v>No</v>
      </c>
      <c r="Q1200" s="269"/>
      <c r="R1200" s="6">
        <v>42095</v>
      </c>
      <c r="S1200"/>
    </row>
    <row r="1201" spans="1:19" ht="14.5" hidden="1" x14ac:dyDescent="0.35">
      <c r="A1201" s="603" t="s">
        <v>1092</v>
      </c>
      <c r="B1201" s="113" t="s">
        <v>1120</v>
      </c>
      <c r="C1201" s="614" t="s">
        <v>968</v>
      </c>
      <c r="D1201" s="603" t="s">
        <v>557</v>
      </c>
      <c r="E1201" s="603">
        <v>130</v>
      </c>
      <c r="F1201" s="603" t="s">
        <v>1094</v>
      </c>
      <c r="G1201" s="603"/>
      <c r="H1201" s="603"/>
      <c r="I1201" s="603">
        <v>0</v>
      </c>
      <c r="L1201" s="615">
        <v>0</v>
      </c>
      <c r="O1201" s="51">
        <f>IF(P1201="Yes",'MD Rates'!$B$1,R1201)</f>
        <v>42461</v>
      </c>
      <c r="P1201" s="5" t="str">
        <f t="shared" si="119"/>
        <v>No</v>
      </c>
      <c r="Q1201" s="269"/>
      <c r="R1201" s="6">
        <v>42461</v>
      </c>
      <c r="S1201"/>
    </row>
    <row r="1202" spans="1:19" ht="14.5" hidden="1" x14ac:dyDescent="0.35">
      <c r="A1202" s="603" t="s">
        <v>1092</v>
      </c>
      <c r="B1202" s="113" t="s">
        <v>1120</v>
      </c>
      <c r="C1202" s="614" t="s">
        <v>968</v>
      </c>
      <c r="D1202" s="603" t="s">
        <v>558</v>
      </c>
      <c r="E1202" s="603">
        <v>130</v>
      </c>
      <c r="F1202" s="603" t="s">
        <v>1093</v>
      </c>
      <c r="G1202" s="603"/>
      <c r="H1202" s="603"/>
      <c r="I1202" s="603">
        <v>0</v>
      </c>
      <c r="L1202" s="615">
        <v>0</v>
      </c>
      <c r="O1202" s="6">
        <v>42461</v>
      </c>
      <c r="P1202" s="5" t="str">
        <f t="shared" si="119"/>
        <v>No</v>
      </c>
      <c r="Q1202" s="269"/>
      <c r="R1202" s="6">
        <v>42095</v>
      </c>
      <c r="S1202"/>
    </row>
    <row r="1203" spans="1:19" ht="14.5" hidden="1" x14ac:dyDescent="0.35">
      <c r="A1203" s="603" t="s">
        <v>1092</v>
      </c>
      <c r="B1203" s="113" t="s">
        <v>1120</v>
      </c>
      <c r="C1203" s="614" t="s">
        <v>968</v>
      </c>
      <c r="D1203" s="603" t="s">
        <v>558</v>
      </c>
      <c r="E1203" s="603">
        <v>130</v>
      </c>
      <c r="F1203" s="603" t="s">
        <v>1094</v>
      </c>
      <c r="G1203" s="603"/>
      <c r="H1203" s="603"/>
      <c r="I1203" s="603">
        <v>0</v>
      </c>
      <c r="L1203" s="615">
        <v>0</v>
      </c>
      <c r="O1203" s="51">
        <f>IF(P1203="Yes",'MD Rates'!$B$1,R1203)</f>
        <v>42461</v>
      </c>
      <c r="P1203" s="5" t="str">
        <f t="shared" si="119"/>
        <v>No</v>
      </c>
      <c r="Q1203" s="269"/>
      <c r="R1203" s="6">
        <v>42461</v>
      </c>
      <c r="S1203"/>
    </row>
    <row r="1204" spans="1:19" ht="14.5" hidden="1" x14ac:dyDescent="0.35">
      <c r="A1204" s="603" t="s">
        <v>1092</v>
      </c>
      <c r="B1204" s="113" t="s">
        <v>1120</v>
      </c>
      <c r="C1204" s="614" t="s">
        <v>968</v>
      </c>
      <c r="D1204" s="603" t="s">
        <v>559</v>
      </c>
      <c r="E1204" s="603">
        <v>130</v>
      </c>
      <c r="F1204" s="603" t="s">
        <v>1093</v>
      </c>
      <c r="G1204" s="603"/>
      <c r="H1204" s="603"/>
      <c r="I1204" s="603">
        <v>0</v>
      </c>
      <c r="L1204" s="615">
        <v>0</v>
      </c>
      <c r="O1204" s="6">
        <v>42461</v>
      </c>
      <c r="P1204" s="5" t="str">
        <f t="shared" si="119"/>
        <v>No</v>
      </c>
      <c r="Q1204" s="269"/>
      <c r="R1204" s="6">
        <v>42095</v>
      </c>
      <c r="S1204"/>
    </row>
    <row r="1205" spans="1:19" ht="14.5" hidden="1" x14ac:dyDescent="0.35">
      <c r="A1205" s="603" t="s">
        <v>1092</v>
      </c>
      <c r="B1205" s="113" t="s">
        <v>1120</v>
      </c>
      <c r="C1205" s="614" t="s">
        <v>968</v>
      </c>
      <c r="D1205" s="603" t="s">
        <v>559</v>
      </c>
      <c r="E1205" s="603">
        <v>130</v>
      </c>
      <c r="F1205" s="603" t="s">
        <v>1094</v>
      </c>
      <c r="G1205" s="603"/>
      <c r="H1205" s="603"/>
      <c r="I1205" s="603">
        <v>0</v>
      </c>
      <c r="L1205" s="615">
        <v>0</v>
      </c>
      <c r="O1205" s="51">
        <f>IF(P1205="Yes",'MD Rates'!$B$1,R1205)</f>
        <v>42461</v>
      </c>
      <c r="P1205" s="5" t="str">
        <f t="shared" si="119"/>
        <v>No</v>
      </c>
      <c r="Q1205" s="269"/>
      <c r="R1205" s="6">
        <v>42461</v>
      </c>
      <c r="S1205"/>
    </row>
    <row r="1206" spans="1:19" ht="14.5" hidden="1" x14ac:dyDescent="0.35">
      <c r="A1206" s="603" t="s">
        <v>1092</v>
      </c>
      <c r="B1206" s="113" t="s">
        <v>1120</v>
      </c>
      <c r="C1206" s="614" t="s">
        <v>968</v>
      </c>
      <c r="D1206" s="603" t="s">
        <v>560</v>
      </c>
      <c r="E1206" s="603">
        <v>130</v>
      </c>
      <c r="F1206" s="603" t="s">
        <v>1093</v>
      </c>
      <c r="G1206" s="603"/>
      <c r="H1206" s="603"/>
      <c r="I1206" s="603">
        <v>0</v>
      </c>
      <c r="L1206" s="615">
        <v>0</v>
      </c>
      <c r="O1206" s="6">
        <v>42461</v>
      </c>
      <c r="P1206" s="5" t="str">
        <f t="shared" si="119"/>
        <v>No</v>
      </c>
      <c r="Q1206" s="269"/>
      <c r="R1206" s="6">
        <v>42095</v>
      </c>
      <c r="S1206"/>
    </row>
    <row r="1207" spans="1:19" ht="14.5" hidden="1" x14ac:dyDescent="0.35">
      <c r="A1207" s="603" t="s">
        <v>1092</v>
      </c>
      <c r="B1207" s="113" t="s">
        <v>1120</v>
      </c>
      <c r="C1207" s="614" t="s">
        <v>968</v>
      </c>
      <c r="D1207" s="603" t="s">
        <v>560</v>
      </c>
      <c r="E1207" s="603">
        <v>130</v>
      </c>
      <c r="F1207" s="603" t="s">
        <v>1094</v>
      </c>
      <c r="G1207" s="603"/>
      <c r="H1207" s="603"/>
      <c r="I1207" s="603">
        <v>0</v>
      </c>
      <c r="L1207" s="615">
        <v>0</v>
      </c>
      <c r="O1207" s="51">
        <f>IF(P1207="Yes",'MD Rates'!$B$1,R1207)</f>
        <v>42461</v>
      </c>
      <c r="P1207" s="5" t="str">
        <f t="shared" si="119"/>
        <v>No</v>
      </c>
      <c r="Q1207" s="269"/>
      <c r="R1207" s="6">
        <v>42461</v>
      </c>
      <c r="S1207"/>
    </row>
    <row r="1208" spans="1:19" ht="14.5" hidden="1" x14ac:dyDescent="0.35">
      <c r="A1208" s="603" t="s">
        <v>1092</v>
      </c>
      <c r="B1208" s="113" t="s">
        <v>1120</v>
      </c>
      <c r="C1208" s="614" t="s">
        <v>968</v>
      </c>
      <c r="D1208" s="603" t="s">
        <v>561</v>
      </c>
      <c r="E1208" s="603">
        <v>130</v>
      </c>
      <c r="F1208" s="603" t="s">
        <v>1093</v>
      </c>
      <c r="G1208" s="603"/>
      <c r="H1208" s="603"/>
      <c r="I1208" s="603">
        <v>0</v>
      </c>
      <c r="L1208" s="615">
        <v>0</v>
      </c>
      <c r="O1208" s="6">
        <v>42461</v>
      </c>
      <c r="P1208" s="5" t="str">
        <f t="shared" si="119"/>
        <v>No</v>
      </c>
      <c r="Q1208" s="269"/>
      <c r="R1208" s="6">
        <v>42095</v>
      </c>
      <c r="S1208"/>
    </row>
    <row r="1209" spans="1:19" ht="14.5" hidden="1" x14ac:dyDescent="0.35">
      <c r="A1209" s="603" t="s">
        <v>1092</v>
      </c>
      <c r="B1209" s="113" t="s">
        <v>1120</v>
      </c>
      <c r="C1209" s="614" t="s">
        <v>968</v>
      </c>
      <c r="D1209" s="603" t="s">
        <v>561</v>
      </c>
      <c r="E1209" s="603">
        <v>130</v>
      </c>
      <c r="F1209" s="603" t="s">
        <v>1094</v>
      </c>
      <c r="G1209" s="603"/>
      <c r="H1209" s="603"/>
      <c r="I1209" s="603">
        <v>0</v>
      </c>
      <c r="L1209" s="615">
        <v>0</v>
      </c>
      <c r="O1209" s="51">
        <f>IF(P1209="Yes",'MD Rates'!$B$1,R1209)</f>
        <v>42461</v>
      </c>
      <c r="P1209" s="5" t="str">
        <f t="shared" si="119"/>
        <v>No</v>
      </c>
      <c r="Q1209" s="269"/>
      <c r="R1209" s="6">
        <v>42461</v>
      </c>
      <c r="S1209"/>
    </row>
    <row r="1210" spans="1:19" ht="14.5" hidden="1" x14ac:dyDescent="0.35">
      <c r="A1210" s="603" t="s">
        <v>1092</v>
      </c>
      <c r="B1210" s="113" t="s">
        <v>1120</v>
      </c>
      <c r="C1210" s="614" t="s">
        <v>968</v>
      </c>
      <c r="D1210" s="603" t="s">
        <v>562</v>
      </c>
      <c r="E1210" s="603">
        <v>130</v>
      </c>
      <c r="F1210" s="603" t="s">
        <v>1093</v>
      </c>
      <c r="G1210" s="603"/>
      <c r="H1210" s="603"/>
      <c r="I1210" s="603">
        <v>0</v>
      </c>
      <c r="L1210" s="615">
        <v>0</v>
      </c>
      <c r="O1210" s="6">
        <v>42461</v>
      </c>
      <c r="P1210" s="5" t="str">
        <f t="shared" si="119"/>
        <v>No</v>
      </c>
      <c r="Q1210" s="269"/>
      <c r="R1210" s="6">
        <v>42095</v>
      </c>
      <c r="S1210"/>
    </row>
    <row r="1211" spans="1:19" ht="14.5" hidden="1" x14ac:dyDescent="0.35">
      <c r="A1211" s="603" t="s">
        <v>1092</v>
      </c>
      <c r="B1211" s="113" t="s">
        <v>1120</v>
      </c>
      <c r="C1211" s="614" t="s">
        <v>968</v>
      </c>
      <c r="D1211" s="603" t="s">
        <v>562</v>
      </c>
      <c r="E1211" s="603">
        <v>130</v>
      </c>
      <c r="F1211" s="603" t="s">
        <v>1094</v>
      </c>
      <c r="G1211" s="603"/>
      <c r="H1211" s="603"/>
      <c r="I1211" s="603">
        <v>0</v>
      </c>
      <c r="L1211" s="615">
        <v>0</v>
      </c>
      <c r="O1211" s="51">
        <f>IF(P1211="Yes",'MD Rates'!$B$1,R1211)</f>
        <v>42461</v>
      </c>
      <c r="P1211" s="5" t="str">
        <f t="shared" si="119"/>
        <v>No</v>
      </c>
      <c r="Q1211" s="269"/>
      <c r="R1211" s="6">
        <v>42461</v>
      </c>
      <c r="S1211"/>
    </row>
    <row r="1212" spans="1:19" ht="14.5" hidden="1" x14ac:dyDescent="0.35">
      <c r="A1212" s="603" t="s">
        <v>1092</v>
      </c>
      <c r="B1212" s="113" t="s">
        <v>1120</v>
      </c>
      <c r="C1212" s="614" t="s">
        <v>968</v>
      </c>
      <c r="D1212" s="603" t="s">
        <v>563</v>
      </c>
      <c r="E1212" s="603">
        <v>130</v>
      </c>
      <c r="F1212" s="603" t="s">
        <v>1093</v>
      </c>
      <c r="G1212" s="603"/>
      <c r="H1212" s="603"/>
      <c r="I1212" s="603">
        <v>0</v>
      </c>
      <c r="L1212" s="615">
        <v>0</v>
      </c>
      <c r="O1212" s="6">
        <v>42461</v>
      </c>
      <c r="P1212" s="5" t="str">
        <f t="shared" si="119"/>
        <v>No</v>
      </c>
      <c r="Q1212" s="269"/>
      <c r="R1212" s="6">
        <v>42095</v>
      </c>
      <c r="S1212"/>
    </row>
    <row r="1213" spans="1:19" ht="14.5" hidden="1" x14ac:dyDescent="0.35">
      <c r="A1213" s="603" t="s">
        <v>1092</v>
      </c>
      <c r="B1213" s="113" t="s">
        <v>1120</v>
      </c>
      <c r="C1213" s="614" t="s">
        <v>968</v>
      </c>
      <c r="D1213" s="603" t="s">
        <v>563</v>
      </c>
      <c r="E1213" s="603">
        <v>130</v>
      </c>
      <c r="F1213" s="603" t="s">
        <v>1094</v>
      </c>
      <c r="G1213" s="603"/>
      <c r="H1213" s="603"/>
      <c r="I1213" s="603">
        <v>0</v>
      </c>
      <c r="L1213" s="615">
        <v>0</v>
      </c>
      <c r="O1213" s="51">
        <f>IF(P1213="Yes",'MD Rates'!$B$1,R1213)</f>
        <v>42461</v>
      </c>
      <c r="P1213" s="5" t="str">
        <f t="shared" si="119"/>
        <v>No</v>
      </c>
      <c r="Q1213" s="269"/>
      <c r="R1213" s="6">
        <v>42461</v>
      </c>
      <c r="S1213"/>
    </row>
    <row r="1214" spans="1:19" ht="14.5" hidden="1" x14ac:dyDescent="0.35">
      <c r="A1214" s="603" t="s">
        <v>1092</v>
      </c>
      <c r="B1214" s="113" t="s">
        <v>1120</v>
      </c>
      <c r="C1214" s="614" t="s">
        <v>968</v>
      </c>
      <c r="D1214" s="603" t="s">
        <v>564</v>
      </c>
      <c r="E1214" s="603">
        <v>130</v>
      </c>
      <c r="F1214" s="603" t="s">
        <v>1093</v>
      </c>
      <c r="G1214" s="603"/>
      <c r="H1214" s="603"/>
      <c r="I1214" s="603">
        <v>0</v>
      </c>
      <c r="L1214" s="615">
        <v>0</v>
      </c>
      <c r="O1214" s="6">
        <v>42461</v>
      </c>
      <c r="P1214" s="5" t="str">
        <f t="shared" si="119"/>
        <v>No</v>
      </c>
      <c r="Q1214" s="269"/>
      <c r="R1214" s="6">
        <v>42095</v>
      </c>
      <c r="S1214"/>
    </row>
    <row r="1215" spans="1:19" ht="14.5" hidden="1" x14ac:dyDescent="0.35">
      <c r="A1215" s="603" t="s">
        <v>1092</v>
      </c>
      <c r="B1215" s="113" t="s">
        <v>1120</v>
      </c>
      <c r="C1215" s="614" t="s">
        <v>968</v>
      </c>
      <c r="D1215" s="603" t="s">
        <v>564</v>
      </c>
      <c r="E1215" s="603">
        <v>130</v>
      </c>
      <c r="F1215" s="603" t="s">
        <v>1094</v>
      </c>
      <c r="G1215" s="603"/>
      <c r="H1215" s="603"/>
      <c r="I1215" s="603">
        <v>0</v>
      </c>
      <c r="L1215" s="615">
        <v>0</v>
      </c>
      <c r="O1215" s="51">
        <f>IF(P1215="Yes",'MD Rates'!$B$1,R1215)</f>
        <v>42461</v>
      </c>
      <c r="P1215" s="5" t="str">
        <f t="shared" si="119"/>
        <v>No</v>
      </c>
      <c r="Q1215" s="269"/>
      <c r="R1215" s="6">
        <v>42461</v>
      </c>
      <c r="S1215"/>
    </row>
    <row r="1216" spans="1:19" ht="14.5" hidden="1" x14ac:dyDescent="0.35">
      <c r="A1216" s="603" t="s">
        <v>1092</v>
      </c>
      <c r="B1216" s="113" t="s">
        <v>1120</v>
      </c>
      <c r="C1216" s="614" t="s">
        <v>968</v>
      </c>
      <c r="D1216" s="603" t="s">
        <v>565</v>
      </c>
      <c r="E1216" s="603">
        <v>130</v>
      </c>
      <c r="F1216" s="603" t="s">
        <v>1093</v>
      </c>
      <c r="G1216" s="603"/>
      <c r="H1216" s="603"/>
      <c r="I1216" s="603">
        <v>0</v>
      </c>
      <c r="L1216" s="615">
        <v>0</v>
      </c>
      <c r="O1216" s="6">
        <v>42461</v>
      </c>
      <c r="P1216" s="5" t="str">
        <f t="shared" si="119"/>
        <v>No</v>
      </c>
      <c r="Q1216" s="269"/>
      <c r="R1216" s="6">
        <v>42095</v>
      </c>
      <c r="S1216"/>
    </row>
    <row r="1217" spans="1:19" ht="14.5" hidden="1" x14ac:dyDescent="0.35">
      <c r="A1217" s="603" t="s">
        <v>1092</v>
      </c>
      <c r="B1217" s="113" t="s">
        <v>1120</v>
      </c>
      <c r="C1217" s="614" t="s">
        <v>968</v>
      </c>
      <c r="D1217" s="603" t="s">
        <v>565</v>
      </c>
      <c r="E1217" s="603">
        <v>130</v>
      </c>
      <c r="F1217" s="603" t="s">
        <v>1094</v>
      </c>
      <c r="G1217" s="603"/>
      <c r="H1217" s="603"/>
      <c r="I1217" s="603">
        <v>0</v>
      </c>
      <c r="L1217" s="615">
        <v>0</v>
      </c>
      <c r="O1217" s="51">
        <f>IF(P1217="Yes",'MD Rates'!$B$1,R1217)</f>
        <v>42461</v>
      </c>
      <c r="P1217" s="5" t="str">
        <f t="shared" si="119"/>
        <v>No</v>
      </c>
      <c r="Q1217" s="269"/>
      <c r="R1217" s="6">
        <v>42461</v>
      </c>
      <c r="S1217"/>
    </row>
    <row r="1218" spans="1:19" ht="14.5" hidden="1" x14ac:dyDescent="0.35">
      <c r="A1218" s="603" t="s">
        <v>1092</v>
      </c>
      <c r="B1218" s="113" t="s">
        <v>1120</v>
      </c>
      <c r="C1218" s="614" t="s">
        <v>968</v>
      </c>
      <c r="D1218" s="603" t="s">
        <v>566</v>
      </c>
      <c r="E1218" s="603">
        <v>130</v>
      </c>
      <c r="F1218" s="603" t="s">
        <v>1093</v>
      </c>
      <c r="G1218" s="603"/>
      <c r="H1218" s="603"/>
      <c r="I1218" s="603">
        <v>0</v>
      </c>
      <c r="L1218" s="615">
        <v>0</v>
      </c>
      <c r="O1218" s="6">
        <v>42461</v>
      </c>
      <c r="P1218" s="5" t="str">
        <f t="shared" ref="P1218:P1281" si="120">IF(I1218&lt;&gt;L1218,"Yes","No")</f>
        <v>No</v>
      </c>
      <c r="Q1218" s="269"/>
      <c r="R1218" s="6">
        <v>42095</v>
      </c>
      <c r="S1218"/>
    </row>
    <row r="1219" spans="1:19" ht="14.5" hidden="1" x14ac:dyDescent="0.35">
      <c r="A1219" s="603" t="s">
        <v>1092</v>
      </c>
      <c r="B1219" s="113" t="s">
        <v>1120</v>
      </c>
      <c r="C1219" s="614" t="s">
        <v>968</v>
      </c>
      <c r="D1219" s="603" t="s">
        <v>566</v>
      </c>
      <c r="E1219" s="603">
        <v>130</v>
      </c>
      <c r="F1219" s="603" t="s">
        <v>1094</v>
      </c>
      <c r="G1219" s="603"/>
      <c r="H1219" s="603"/>
      <c r="I1219" s="603">
        <v>0</v>
      </c>
      <c r="L1219" s="615">
        <v>0</v>
      </c>
      <c r="O1219" s="51">
        <f>IF(P1219="Yes",'MD Rates'!$B$1,R1219)</f>
        <v>42461</v>
      </c>
      <c r="P1219" s="5" t="str">
        <f t="shared" si="120"/>
        <v>No</v>
      </c>
      <c r="Q1219" s="269"/>
      <c r="R1219" s="6">
        <v>42461</v>
      </c>
      <c r="S1219"/>
    </row>
    <row r="1220" spans="1:19" ht="14.5" hidden="1" x14ac:dyDescent="0.35">
      <c r="A1220" s="603" t="s">
        <v>1092</v>
      </c>
      <c r="B1220" s="113" t="s">
        <v>1120</v>
      </c>
      <c r="C1220" s="614" t="s">
        <v>968</v>
      </c>
      <c r="D1220" s="603" t="s">
        <v>567</v>
      </c>
      <c r="E1220" s="603">
        <v>130</v>
      </c>
      <c r="F1220" s="603" t="s">
        <v>1093</v>
      </c>
      <c r="G1220" s="603"/>
      <c r="H1220" s="603"/>
      <c r="I1220" s="603">
        <v>0</v>
      </c>
      <c r="L1220" s="615">
        <v>0</v>
      </c>
      <c r="O1220" s="6">
        <v>42461</v>
      </c>
      <c r="P1220" s="5" t="str">
        <f t="shared" si="120"/>
        <v>No</v>
      </c>
      <c r="Q1220" s="269"/>
      <c r="R1220" s="6">
        <v>42095</v>
      </c>
      <c r="S1220"/>
    </row>
    <row r="1221" spans="1:19" ht="14.5" hidden="1" x14ac:dyDescent="0.35">
      <c r="A1221" s="603" t="s">
        <v>1092</v>
      </c>
      <c r="B1221" s="113" t="s">
        <v>1120</v>
      </c>
      <c r="C1221" s="614" t="s">
        <v>968</v>
      </c>
      <c r="D1221" s="603" t="s">
        <v>567</v>
      </c>
      <c r="E1221" s="603">
        <v>130</v>
      </c>
      <c r="F1221" s="603" t="s">
        <v>1094</v>
      </c>
      <c r="G1221" s="603"/>
      <c r="H1221" s="603"/>
      <c r="I1221" s="603">
        <v>0</v>
      </c>
      <c r="L1221" s="615">
        <v>0</v>
      </c>
      <c r="O1221" s="51">
        <f>IF(P1221="Yes",'MD Rates'!$B$1,R1221)</f>
        <v>42461</v>
      </c>
      <c r="P1221" s="5" t="str">
        <f t="shared" si="120"/>
        <v>No</v>
      </c>
      <c r="Q1221" s="269"/>
      <c r="R1221" s="6">
        <v>42461</v>
      </c>
      <c r="S1221"/>
    </row>
    <row r="1222" spans="1:19" ht="14.5" hidden="1" x14ac:dyDescent="0.35">
      <c r="A1222" s="603" t="s">
        <v>1092</v>
      </c>
      <c r="B1222" s="113" t="s">
        <v>1120</v>
      </c>
      <c r="C1222" s="614" t="s">
        <v>968</v>
      </c>
      <c r="D1222" s="603" t="s">
        <v>568</v>
      </c>
      <c r="E1222" s="603">
        <v>130</v>
      </c>
      <c r="F1222" s="603" t="s">
        <v>1093</v>
      </c>
      <c r="G1222" s="603"/>
      <c r="H1222" s="603"/>
      <c r="I1222" s="603">
        <v>0</v>
      </c>
      <c r="L1222" s="615">
        <v>0</v>
      </c>
      <c r="O1222" s="6">
        <v>42461</v>
      </c>
      <c r="P1222" s="5" t="str">
        <f t="shared" si="120"/>
        <v>No</v>
      </c>
      <c r="Q1222" s="269"/>
      <c r="R1222" s="6">
        <v>42095</v>
      </c>
      <c r="S1222"/>
    </row>
    <row r="1223" spans="1:19" ht="14.5" hidden="1" x14ac:dyDescent="0.35">
      <c r="A1223" s="603" t="s">
        <v>1092</v>
      </c>
      <c r="B1223" s="113" t="s">
        <v>1120</v>
      </c>
      <c r="C1223" s="614" t="s">
        <v>968</v>
      </c>
      <c r="D1223" s="603" t="s">
        <v>568</v>
      </c>
      <c r="E1223" s="603">
        <v>130</v>
      </c>
      <c r="F1223" s="603" t="s">
        <v>1094</v>
      </c>
      <c r="G1223" s="603"/>
      <c r="H1223" s="603"/>
      <c r="I1223" s="603">
        <v>0</v>
      </c>
      <c r="L1223" s="615">
        <v>0</v>
      </c>
      <c r="O1223" s="51">
        <f>IF(P1223="Yes",'MD Rates'!$B$1,R1223)</f>
        <v>42461</v>
      </c>
      <c r="P1223" s="5" t="str">
        <f t="shared" si="120"/>
        <v>No</v>
      </c>
      <c r="Q1223" s="269"/>
      <c r="R1223" s="6">
        <v>42461</v>
      </c>
      <c r="S1223"/>
    </row>
    <row r="1224" spans="1:19" ht="14.5" hidden="1" x14ac:dyDescent="0.35">
      <c r="A1224" s="603" t="s">
        <v>1092</v>
      </c>
      <c r="B1224" s="113" t="s">
        <v>1120</v>
      </c>
      <c r="C1224" s="614" t="s">
        <v>968</v>
      </c>
      <c r="D1224" s="603" t="s">
        <v>569</v>
      </c>
      <c r="E1224" s="603">
        <v>130</v>
      </c>
      <c r="F1224" s="603" t="s">
        <v>1093</v>
      </c>
      <c r="G1224" s="603"/>
      <c r="H1224" s="603"/>
      <c r="I1224" s="603">
        <v>0</v>
      </c>
      <c r="L1224" s="615">
        <v>0</v>
      </c>
      <c r="O1224" s="6">
        <v>42461</v>
      </c>
      <c r="P1224" s="5" t="str">
        <f t="shared" si="120"/>
        <v>No</v>
      </c>
      <c r="Q1224" s="269"/>
      <c r="R1224" s="6">
        <v>42095</v>
      </c>
      <c r="S1224"/>
    </row>
    <row r="1225" spans="1:19" ht="14.5" hidden="1" x14ac:dyDescent="0.35">
      <c r="A1225" s="603" t="s">
        <v>1092</v>
      </c>
      <c r="B1225" s="113" t="s">
        <v>1120</v>
      </c>
      <c r="C1225" s="614" t="s">
        <v>968</v>
      </c>
      <c r="D1225" s="603" t="s">
        <v>569</v>
      </c>
      <c r="E1225" s="603">
        <v>130</v>
      </c>
      <c r="F1225" s="603" t="s">
        <v>1094</v>
      </c>
      <c r="G1225" s="603"/>
      <c r="H1225" s="603"/>
      <c r="I1225" s="603">
        <v>0</v>
      </c>
      <c r="L1225" s="615">
        <v>0</v>
      </c>
      <c r="O1225" s="51">
        <f>IF(P1225="Yes",'MD Rates'!$B$1,R1225)</f>
        <v>42461</v>
      </c>
      <c r="P1225" s="5" t="str">
        <f t="shared" si="120"/>
        <v>No</v>
      </c>
      <c r="Q1225" s="269"/>
      <c r="R1225" s="6">
        <v>42461</v>
      </c>
      <c r="S1225"/>
    </row>
    <row r="1226" spans="1:19" ht="14.5" hidden="1" x14ac:dyDescent="0.35">
      <c r="A1226" s="603" t="s">
        <v>1092</v>
      </c>
      <c r="B1226" s="113" t="s">
        <v>1120</v>
      </c>
      <c r="C1226" s="614" t="s">
        <v>968</v>
      </c>
      <c r="D1226" s="603" t="s">
        <v>570</v>
      </c>
      <c r="E1226" s="603">
        <v>130</v>
      </c>
      <c r="F1226" s="603" t="s">
        <v>1093</v>
      </c>
      <c r="G1226" s="603"/>
      <c r="H1226" s="603"/>
      <c r="I1226" s="603">
        <v>0</v>
      </c>
      <c r="L1226" s="615">
        <v>0</v>
      </c>
      <c r="O1226" s="6">
        <v>42461</v>
      </c>
      <c r="P1226" s="5" t="str">
        <f t="shared" si="120"/>
        <v>No</v>
      </c>
      <c r="Q1226" s="269"/>
      <c r="R1226" s="6">
        <v>42095</v>
      </c>
      <c r="S1226"/>
    </row>
    <row r="1227" spans="1:19" ht="14.5" hidden="1" x14ac:dyDescent="0.35">
      <c r="A1227" s="603" t="s">
        <v>1092</v>
      </c>
      <c r="B1227" s="113" t="s">
        <v>1120</v>
      </c>
      <c r="C1227" s="614" t="s">
        <v>968</v>
      </c>
      <c r="D1227" s="603" t="s">
        <v>570</v>
      </c>
      <c r="E1227" s="603">
        <v>130</v>
      </c>
      <c r="F1227" s="603" t="s">
        <v>1094</v>
      </c>
      <c r="G1227" s="603"/>
      <c r="H1227" s="603"/>
      <c r="I1227" s="603">
        <v>0</v>
      </c>
      <c r="L1227" s="615">
        <v>0</v>
      </c>
      <c r="O1227" s="51">
        <f>IF(P1227="Yes",'MD Rates'!$B$1,R1227)</f>
        <v>42461</v>
      </c>
      <c r="P1227" s="5" t="str">
        <f t="shared" si="120"/>
        <v>No</v>
      </c>
      <c r="Q1227" s="269"/>
      <c r="R1227" s="6">
        <v>42461</v>
      </c>
      <c r="S1227"/>
    </row>
    <row r="1228" spans="1:19" ht="14.5" hidden="1" x14ac:dyDescent="0.35">
      <c r="A1228" s="603" t="s">
        <v>1092</v>
      </c>
      <c r="B1228" s="113" t="s">
        <v>1120</v>
      </c>
      <c r="C1228" s="614" t="s">
        <v>968</v>
      </c>
      <c r="D1228" s="603" t="s">
        <v>571</v>
      </c>
      <c r="E1228" s="603">
        <v>130</v>
      </c>
      <c r="F1228" s="603" t="s">
        <v>1093</v>
      </c>
      <c r="G1228" s="603"/>
      <c r="H1228" s="603"/>
      <c r="I1228" s="603">
        <v>0</v>
      </c>
      <c r="L1228" s="615">
        <v>0</v>
      </c>
      <c r="O1228" s="6">
        <v>42461</v>
      </c>
      <c r="P1228" s="5" t="str">
        <f t="shared" si="120"/>
        <v>No</v>
      </c>
      <c r="Q1228" s="269"/>
      <c r="R1228" s="6">
        <v>42095</v>
      </c>
      <c r="S1228"/>
    </row>
    <row r="1229" spans="1:19" ht="14.5" hidden="1" x14ac:dyDescent="0.35">
      <c r="A1229" s="603" t="s">
        <v>1092</v>
      </c>
      <c r="B1229" s="113" t="s">
        <v>1120</v>
      </c>
      <c r="C1229" s="614" t="s">
        <v>968</v>
      </c>
      <c r="D1229" s="603" t="s">
        <v>571</v>
      </c>
      <c r="E1229" s="603">
        <v>130</v>
      </c>
      <c r="F1229" s="603" t="s">
        <v>1094</v>
      </c>
      <c r="G1229" s="603"/>
      <c r="H1229" s="603"/>
      <c r="I1229" s="603">
        <v>0</v>
      </c>
      <c r="L1229" s="615">
        <v>0</v>
      </c>
      <c r="O1229" s="51">
        <f>IF(P1229="Yes",'MD Rates'!$B$1,R1229)</f>
        <v>42461</v>
      </c>
      <c r="P1229" s="5" t="str">
        <f t="shared" si="120"/>
        <v>No</v>
      </c>
      <c r="Q1229" s="269"/>
      <c r="R1229" s="6">
        <v>42461</v>
      </c>
      <c r="S1229"/>
    </row>
    <row r="1230" spans="1:19" ht="14.5" hidden="1" x14ac:dyDescent="0.35">
      <c r="A1230" s="603" t="s">
        <v>1092</v>
      </c>
      <c r="B1230" s="113" t="s">
        <v>1120</v>
      </c>
      <c r="C1230" s="614" t="s">
        <v>968</v>
      </c>
      <c r="D1230" s="603" t="s">
        <v>572</v>
      </c>
      <c r="E1230" s="603">
        <v>130</v>
      </c>
      <c r="F1230" s="603" t="s">
        <v>1093</v>
      </c>
      <c r="G1230" s="603"/>
      <c r="H1230" s="603"/>
      <c r="I1230" s="603">
        <v>0</v>
      </c>
      <c r="L1230" s="615">
        <v>0</v>
      </c>
      <c r="O1230" s="6">
        <v>42461</v>
      </c>
      <c r="P1230" s="5" t="str">
        <f t="shared" si="120"/>
        <v>No</v>
      </c>
      <c r="Q1230" s="269"/>
      <c r="R1230" s="6">
        <v>42095</v>
      </c>
      <c r="S1230"/>
    </row>
    <row r="1231" spans="1:19" ht="14.5" hidden="1" x14ac:dyDescent="0.35">
      <c r="A1231" s="603" t="s">
        <v>1092</v>
      </c>
      <c r="B1231" s="113" t="s">
        <v>1120</v>
      </c>
      <c r="C1231" s="614" t="s">
        <v>968</v>
      </c>
      <c r="D1231" s="603" t="s">
        <v>572</v>
      </c>
      <c r="E1231" s="603">
        <v>130</v>
      </c>
      <c r="F1231" s="603" t="s">
        <v>1094</v>
      </c>
      <c r="G1231" s="603"/>
      <c r="H1231" s="603"/>
      <c r="I1231" s="603">
        <v>0</v>
      </c>
      <c r="L1231" s="615">
        <v>0</v>
      </c>
      <c r="O1231" s="51">
        <f>IF(P1231="Yes",'MD Rates'!$B$1,R1231)</f>
        <v>42461</v>
      </c>
      <c r="P1231" s="5" t="str">
        <f t="shared" si="120"/>
        <v>No</v>
      </c>
      <c r="Q1231" s="269"/>
      <c r="R1231" s="6">
        <v>42461</v>
      </c>
      <c r="S1231"/>
    </row>
    <row r="1232" spans="1:19" ht="14.5" hidden="1" x14ac:dyDescent="0.35">
      <c r="A1232" s="603" t="s">
        <v>1092</v>
      </c>
      <c r="B1232" s="113" t="s">
        <v>1120</v>
      </c>
      <c r="C1232" s="614" t="s">
        <v>968</v>
      </c>
      <c r="D1232" s="603" t="s">
        <v>573</v>
      </c>
      <c r="E1232" s="603">
        <v>130</v>
      </c>
      <c r="F1232" s="603" t="s">
        <v>1093</v>
      </c>
      <c r="G1232" s="603"/>
      <c r="H1232" s="603"/>
      <c r="I1232" s="603">
        <v>0</v>
      </c>
      <c r="L1232" s="615">
        <v>0</v>
      </c>
      <c r="O1232" s="6">
        <v>42461</v>
      </c>
      <c r="P1232" s="5" t="str">
        <f t="shared" si="120"/>
        <v>No</v>
      </c>
      <c r="Q1232" s="269"/>
      <c r="R1232" s="6">
        <v>42095</v>
      </c>
      <c r="S1232"/>
    </row>
    <row r="1233" spans="1:19" ht="14.5" hidden="1" x14ac:dyDescent="0.35">
      <c r="A1233" s="603" t="s">
        <v>1092</v>
      </c>
      <c r="B1233" s="113" t="s">
        <v>1120</v>
      </c>
      <c r="C1233" s="614" t="s">
        <v>968</v>
      </c>
      <c r="D1233" s="603" t="s">
        <v>573</v>
      </c>
      <c r="E1233" s="603">
        <v>130</v>
      </c>
      <c r="F1233" s="603" t="s">
        <v>1094</v>
      </c>
      <c r="G1233" s="603"/>
      <c r="H1233" s="603"/>
      <c r="I1233" s="603">
        <v>0</v>
      </c>
      <c r="L1233" s="615">
        <v>0</v>
      </c>
      <c r="O1233" s="51">
        <f>IF(P1233="Yes",'MD Rates'!$B$1,R1233)</f>
        <v>42461</v>
      </c>
      <c r="P1233" s="5" t="str">
        <f t="shared" si="120"/>
        <v>No</v>
      </c>
      <c r="Q1233" s="269"/>
      <c r="R1233" s="6">
        <v>42461</v>
      </c>
      <c r="S1233"/>
    </row>
    <row r="1234" spans="1:19" ht="14.5" hidden="1" x14ac:dyDescent="0.35">
      <c r="A1234" s="603" t="s">
        <v>1092</v>
      </c>
      <c r="B1234" s="113" t="s">
        <v>1120</v>
      </c>
      <c r="C1234" s="614" t="s">
        <v>968</v>
      </c>
      <c r="D1234" s="603" t="s">
        <v>574</v>
      </c>
      <c r="E1234" s="603">
        <v>130</v>
      </c>
      <c r="F1234" s="603" t="s">
        <v>1093</v>
      </c>
      <c r="G1234" s="603"/>
      <c r="H1234" s="603"/>
      <c r="I1234" s="603">
        <v>0</v>
      </c>
      <c r="L1234" s="615">
        <v>0</v>
      </c>
      <c r="O1234" s="6">
        <v>42461</v>
      </c>
      <c r="P1234" s="5" t="str">
        <f t="shared" si="120"/>
        <v>No</v>
      </c>
      <c r="Q1234" s="269"/>
      <c r="R1234" s="6">
        <v>42095</v>
      </c>
      <c r="S1234"/>
    </row>
    <row r="1235" spans="1:19" ht="14.5" hidden="1" x14ac:dyDescent="0.35">
      <c r="A1235" s="603" t="s">
        <v>1092</v>
      </c>
      <c r="B1235" s="113" t="s">
        <v>1120</v>
      </c>
      <c r="C1235" s="614" t="s">
        <v>968</v>
      </c>
      <c r="D1235" s="603" t="s">
        <v>574</v>
      </c>
      <c r="E1235" s="603">
        <v>130</v>
      </c>
      <c r="F1235" s="603" t="s">
        <v>1094</v>
      </c>
      <c r="G1235" s="603"/>
      <c r="H1235" s="603"/>
      <c r="I1235" s="603">
        <v>0</v>
      </c>
      <c r="L1235" s="615">
        <v>0</v>
      </c>
      <c r="O1235" s="51">
        <f>IF(P1235="Yes",'MD Rates'!$B$1,R1235)</f>
        <v>42461</v>
      </c>
      <c r="P1235" s="5" t="str">
        <f t="shared" si="120"/>
        <v>No</v>
      </c>
      <c r="Q1235" s="269"/>
      <c r="R1235" s="6">
        <v>42461</v>
      </c>
      <c r="S1235"/>
    </row>
    <row r="1236" spans="1:19" ht="14.5" hidden="1" x14ac:dyDescent="0.35">
      <c r="A1236" s="603" t="s">
        <v>1092</v>
      </c>
      <c r="B1236" s="113" t="s">
        <v>1120</v>
      </c>
      <c r="C1236" s="614" t="s">
        <v>968</v>
      </c>
      <c r="D1236" s="603" t="s">
        <v>575</v>
      </c>
      <c r="E1236" s="603">
        <v>130</v>
      </c>
      <c r="F1236" s="603" t="s">
        <v>1093</v>
      </c>
      <c r="G1236" s="603"/>
      <c r="H1236" s="603"/>
      <c r="I1236" s="603">
        <v>0</v>
      </c>
      <c r="L1236" s="615">
        <v>0</v>
      </c>
      <c r="O1236" s="6">
        <v>42461</v>
      </c>
      <c r="P1236" s="5" t="str">
        <f t="shared" si="120"/>
        <v>No</v>
      </c>
      <c r="Q1236" s="269"/>
      <c r="R1236" s="6">
        <v>42095</v>
      </c>
      <c r="S1236"/>
    </row>
    <row r="1237" spans="1:19" ht="14.5" hidden="1" x14ac:dyDescent="0.35">
      <c r="A1237" s="603" t="s">
        <v>1092</v>
      </c>
      <c r="B1237" s="113" t="s">
        <v>1120</v>
      </c>
      <c r="C1237" s="614" t="s">
        <v>968</v>
      </c>
      <c r="D1237" s="603" t="s">
        <v>575</v>
      </c>
      <c r="E1237" s="603">
        <v>130</v>
      </c>
      <c r="F1237" s="603" t="s">
        <v>1094</v>
      </c>
      <c r="G1237" s="603"/>
      <c r="H1237" s="603"/>
      <c r="I1237" s="603">
        <v>0</v>
      </c>
      <c r="L1237" s="615">
        <v>0</v>
      </c>
      <c r="O1237" s="51">
        <f>IF(P1237="Yes",'MD Rates'!$B$1,R1237)</f>
        <v>42461</v>
      </c>
      <c r="P1237" s="5" t="str">
        <f t="shared" si="120"/>
        <v>No</v>
      </c>
      <c r="Q1237" s="269"/>
      <c r="R1237" s="6">
        <v>42461</v>
      </c>
      <c r="S1237"/>
    </row>
    <row r="1238" spans="1:19" ht="14.5" hidden="1" x14ac:dyDescent="0.35">
      <c r="A1238" s="603" t="s">
        <v>1092</v>
      </c>
      <c r="B1238" s="113" t="s">
        <v>1120</v>
      </c>
      <c r="C1238" s="614" t="s">
        <v>968</v>
      </c>
      <c r="D1238" s="603" t="s">
        <v>576</v>
      </c>
      <c r="E1238" s="603">
        <v>130</v>
      </c>
      <c r="F1238" s="603" t="s">
        <v>1093</v>
      </c>
      <c r="G1238" s="603"/>
      <c r="H1238" s="603"/>
      <c r="I1238" s="603">
        <v>0</v>
      </c>
      <c r="L1238" s="615">
        <v>0</v>
      </c>
      <c r="O1238" s="6">
        <v>42461</v>
      </c>
      <c r="P1238" s="5" t="str">
        <f t="shared" si="120"/>
        <v>No</v>
      </c>
      <c r="Q1238" s="269"/>
      <c r="R1238" s="6">
        <v>42095</v>
      </c>
      <c r="S1238"/>
    </row>
    <row r="1239" spans="1:19" ht="14.5" hidden="1" x14ac:dyDescent="0.35">
      <c r="A1239" s="603" t="s">
        <v>1092</v>
      </c>
      <c r="B1239" s="113" t="s">
        <v>1120</v>
      </c>
      <c r="C1239" s="614" t="s">
        <v>968</v>
      </c>
      <c r="D1239" s="603" t="s">
        <v>576</v>
      </c>
      <c r="E1239" s="603">
        <v>130</v>
      </c>
      <c r="F1239" s="603" t="s">
        <v>1094</v>
      </c>
      <c r="G1239" s="603"/>
      <c r="H1239" s="603"/>
      <c r="I1239" s="603">
        <v>0</v>
      </c>
      <c r="L1239" s="615">
        <v>0</v>
      </c>
      <c r="O1239" s="51">
        <f>IF(P1239="Yes",'MD Rates'!$B$1,R1239)</f>
        <v>42461</v>
      </c>
      <c r="P1239" s="5" t="str">
        <f t="shared" si="120"/>
        <v>No</v>
      </c>
      <c r="Q1239" s="269"/>
      <c r="R1239" s="6">
        <v>42461</v>
      </c>
      <c r="S1239"/>
    </row>
    <row r="1240" spans="1:19" ht="14.5" hidden="1" x14ac:dyDescent="0.35">
      <c r="A1240" s="603" t="s">
        <v>1092</v>
      </c>
      <c r="B1240" s="113" t="s">
        <v>1120</v>
      </c>
      <c r="C1240" s="614" t="s">
        <v>968</v>
      </c>
      <c r="D1240" s="603" t="s">
        <v>577</v>
      </c>
      <c r="E1240" s="603">
        <v>130</v>
      </c>
      <c r="F1240" s="603" t="s">
        <v>1093</v>
      </c>
      <c r="G1240" s="603"/>
      <c r="H1240" s="603"/>
      <c r="I1240" s="603">
        <v>0</v>
      </c>
      <c r="L1240" s="615">
        <v>0</v>
      </c>
      <c r="O1240" s="6">
        <v>42461</v>
      </c>
      <c r="P1240" s="5" t="str">
        <f t="shared" si="120"/>
        <v>No</v>
      </c>
      <c r="Q1240" s="269"/>
      <c r="R1240" s="6">
        <v>42095</v>
      </c>
      <c r="S1240"/>
    </row>
    <row r="1241" spans="1:19" ht="14.5" hidden="1" x14ac:dyDescent="0.35">
      <c r="A1241" s="603" t="s">
        <v>1092</v>
      </c>
      <c r="B1241" s="113" t="s">
        <v>1120</v>
      </c>
      <c r="C1241" s="614" t="s">
        <v>968</v>
      </c>
      <c r="D1241" s="603" t="s">
        <v>577</v>
      </c>
      <c r="E1241" s="603">
        <v>130</v>
      </c>
      <c r="F1241" s="603" t="s">
        <v>1094</v>
      </c>
      <c r="G1241" s="603"/>
      <c r="H1241" s="603"/>
      <c r="I1241" s="603">
        <v>0</v>
      </c>
      <c r="L1241" s="615">
        <v>0</v>
      </c>
      <c r="O1241" s="51">
        <f>IF(P1241="Yes",'MD Rates'!$B$1,R1241)</f>
        <v>42461</v>
      </c>
      <c r="P1241" s="5" t="str">
        <f t="shared" si="120"/>
        <v>No</v>
      </c>
      <c r="Q1241" s="269"/>
      <c r="R1241" s="6">
        <v>42461</v>
      </c>
      <c r="S1241"/>
    </row>
    <row r="1242" spans="1:19" ht="14.5" hidden="1" x14ac:dyDescent="0.35">
      <c r="A1242" s="603" t="s">
        <v>1092</v>
      </c>
      <c r="B1242" s="113" t="s">
        <v>1120</v>
      </c>
      <c r="C1242" s="614" t="s">
        <v>968</v>
      </c>
      <c r="D1242" s="603" t="s">
        <v>578</v>
      </c>
      <c r="E1242" s="603">
        <v>130</v>
      </c>
      <c r="F1242" s="603" t="s">
        <v>1093</v>
      </c>
      <c r="G1242" s="603"/>
      <c r="H1242" s="603"/>
      <c r="I1242" s="603">
        <v>0</v>
      </c>
      <c r="L1242" s="615">
        <v>0</v>
      </c>
      <c r="O1242" s="6">
        <v>42461</v>
      </c>
      <c r="P1242" s="5" t="str">
        <f t="shared" si="120"/>
        <v>No</v>
      </c>
      <c r="Q1242" s="269"/>
      <c r="R1242" s="6">
        <v>42095</v>
      </c>
      <c r="S1242"/>
    </row>
    <row r="1243" spans="1:19" ht="14.5" hidden="1" x14ac:dyDescent="0.35">
      <c r="A1243" s="603" t="s">
        <v>1092</v>
      </c>
      <c r="B1243" s="113" t="s">
        <v>1120</v>
      </c>
      <c r="C1243" s="614" t="s">
        <v>968</v>
      </c>
      <c r="D1243" s="603" t="s">
        <v>578</v>
      </c>
      <c r="E1243" s="603">
        <v>130</v>
      </c>
      <c r="F1243" s="603" t="s">
        <v>1094</v>
      </c>
      <c r="G1243" s="603"/>
      <c r="H1243" s="603"/>
      <c r="I1243" s="603">
        <v>0</v>
      </c>
      <c r="L1243" s="615">
        <v>0</v>
      </c>
      <c r="O1243" s="51">
        <f>IF(P1243="Yes",'MD Rates'!$B$1,R1243)</f>
        <v>42461</v>
      </c>
      <c r="P1243" s="5" t="str">
        <f t="shared" si="120"/>
        <v>No</v>
      </c>
      <c r="Q1243" s="269"/>
      <c r="R1243" s="6">
        <v>42461</v>
      </c>
      <c r="S1243"/>
    </row>
    <row r="1244" spans="1:19" ht="14.5" hidden="1" x14ac:dyDescent="0.35">
      <c r="A1244" s="603" t="s">
        <v>1092</v>
      </c>
      <c r="B1244" s="113" t="s">
        <v>1120</v>
      </c>
      <c r="C1244" s="614" t="s">
        <v>968</v>
      </c>
      <c r="D1244" s="603" t="s">
        <v>579</v>
      </c>
      <c r="E1244" s="603">
        <v>130</v>
      </c>
      <c r="F1244" s="603" t="s">
        <v>1093</v>
      </c>
      <c r="G1244" s="603"/>
      <c r="H1244" s="603"/>
      <c r="I1244" s="603">
        <v>0</v>
      </c>
      <c r="L1244" s="615">
        <v>0</v>
      </c>
      <c r="O1244" s="6">
        <v>42461</v>
      </c>
      <c r="P1244" s="5" t="str">
        <f t="shared" si="120"/>
        <v>No</v>
      </c>
      <c r="Q1244" s="269"/>
      <c r="R1244" s="6">
        <v>42095</v>
      </c>
      <c r="S1244"/>
    </row>
    <row r="1245" spans="1:19" ht="14.5" hidden="1" x14ac:dyDescent="0.35">
      <c r="A1245" s="603" t="s">
        <v>1092</v>
      </c>
      <c r="B1245" s="113" t="s">
        <v>1120</v>
      </c>
      <c r="C1245" s="614" t="s">
        <v>968</v>
      </c>
      <c r="D1245" s="603" t="s">
        <v>579</v>
      </c>
      <c r="E1245" s="603">
        <v>130</v>
      </c>
      <c r="F1245" s="603" t="s">
        <v>1094</v>
      </c>
      <c r="G1245" s="603"/>
      <c r="H1245" s="603"/>
      <c r="I1245" s="603">
        <v>0</v>
      </c>
      <c r="L1245" s="615">
        <v>0</v>
      </c>
      <c r="O1245" s="51">
        <f>IF(P1245="Yes",'MD Rates'!$B$1,R1245)</f>
        <v>42461</v>
      </c>
      <c r="P1245" s="5" t="str">
        <f t="shared" si="120"/>
        <v>No</v>
      </c>
      <c r="Q1245" s="269"/>
      <c r="R1245" s="6">
        <v>42461</v>
      </c>
      <c r="S1245"/>
    </row>
    <row r="1246" spans="1:19" ht="14.5" hidden="1" x14ac:dyDescent="0.35">
      <c r="A1246" s="603" t="s">
        <v>1092</v>
      </c>
      <c r="B1246" s="113" t="s">
        <v>1120</v>
      </c>
      <c r="C1246" s="614" t="s">
        <v>968</v>
      </c>
      <c r="D1246" s="603" t="s">
        <v>580</v>
      </c>
      <c r="E1246" s="603">
        <v>130</v>
      </c>
      <c r="F1246" s="603" t="s">
        <v>1093</v>
      </c>
      <c r="G1246" s="603"/>
      <c r="H1246" s="603"/>
      <c r="I1246" s="603">
        <v>0</v>
      </c>
      <c r="L1246" s="615">
        <v>0</v>
      </c>
      <c r="O1246" s="6">
        <v>42461</v>
      </c>
      <c r="P1246" s="5" t="str">
        <f t="shared" si="120"/>
        <v>No</v>
      </c>
      <c r="Q1246" s="269"/>
      <c r="R1246" s="6">
        <v>42095</v>
      </c>
      <c r="S1246"/>
    </row>
    <row r="1247" spans="1:19" ht="14.5" hidden="1" x14ac:dyDescent="0.35">
      <c r="A1247" s="603" t="s">
        <v>1092</v>
      </c>
      <c r="B1247" s="113" t="s">
        <v>1120</v>
      </c>
      <c r="C1247" s="614" t="s">
        <v>968</v>
      </c>
      <c r="D1247" s="603" t="s">
        <v>580</v>
      </c>
      <c r="E1247" s="603">
        <v>130</v>
      </c>
      <c r="F1247" s="603" t="s">
        <v>1094</v>
      </c>
      <c r="G1247" s="603"/>
      <c r="H1247" s="603"/>
      <c r="I1247" s="603">
        <v>0</v>
      </c>
      <c r="L1247" s="615">
        <v>0</v>
      </c>
      <c r="O1247" s="51">
        <f>IF(P1247="Yes",'MD Rates'!$B$1,R1247)</f>
        <v>42461</v>
      </c>
      <c r="P1247" s="5" t="str">
        <f t="shared" si="120"/>
        <v>No</v>
      </c>
      <c r="Q1247" s="269"/>
      <c r="R1247" s="6">
        <v>42461</v>
      </c>
      <c r="S1247"/>
    </row>
    <row r="1248" spans="1:19" ht="14.5" hidden="1" x14ac:dyDescent="0.35">
      <c r="A1248" s="603" t="s">
        <v>1092</v>
      </c>
      <c r="B1248" s="113" t="s">
        <v>1120</v>
      </c>
      <c r="C1248" s="614" t="s">
        <v>968</v>
      </c>
      <c r="D1248" s="603" t="s">
        <v>581</v>
      </c>
      <c r="E1248" s="603">
        <v>130</v>
      </c>
      <c r="F1248" s="603" t="s">
        <v>1093</v>
      </c>
      <c r="G1248" s="603"/>
      <c r="H1248" s="603"/>
      <c r="I1248" s="603">
        <v>0</v>
      </c>
      <c r="L1248" s="615">
        <v>0</v>
      </c>
      <c r="O1248" s="6">
        <v>42461</v>
      </c>
      <c r="P1248" s="5" t="str">
        <f t="shared" si="120"/>
        <v>No</v>
      </c>
      <c r="Q1248" s="269"/>
      <c r="R1248" s="6">
        <v>42095</v>
      </c>
      <c r="S1248"/>
    </row>
    <row r="1249" spans="1:19" ht="14.5" hidden="1" x14ac:dyDescent="0.35">
      <c r="A1249" s="603" t="s">
        <v>1092</v>
      </c>
      <c r="B1249" s="113" t="s">
        <v>1120</v>
      </c>
      <c r="C1249" s="614" t="s">
        <v>968</v>
      </c>
      <c r="D1249" s="603" t="s">
        <v>581</v>
      </c>
      <c r="E1249" s="603">
        <v>130</v>
      </c>
      <c r="F1249" s="603" t="s">
        <v>1094</v>
      </c>
      <c r="G1249" s="603"/>
      <c r="H1249" s="603"/>
      <c r="I1249" s="603">
        <v>0</v>
      </c>
      <c r="L1249" s="615">
        <v>0</v>
      </c>
      <c r="O1249" s="51">
        <f>IF(P1249="Yes",'MD Rates'!$B$1,R1249)</f>
        <v>42461</v>
      </c>
      <c r="P1249" s="5" t="str">
        <f t="shared" si="120"/>
        <v>No</v>
      </c>
      <c r="Q1249" s="269"/>
      <c r="R1249" s="6">
        <v>42461</v>
      </c>
      <c r="S1249"/>
    </row>
    <row r="1250" spans="1:19" ht="14.5" hidden="1" x14ac:dyDescent="0.35">
      <c r="A1250" s="603" t="s">
        <v>1092</v>
      </c>
      <c r="B1250" s="113" t="s">
        <v>1120</v>
      </c>
      <c r="C1250" s="614" t="s">
        <v>968</v>
      </c>
      <c r="D1250" s="603" t="s">
        <v>582</v>
      </c>
      <c r="E1250" s="603">
        <v>130</v>
      </c>
      <c r="F1250" s="603" t="s">
        <v>1093</v>
      </c>
      <c r="G1250" s="603"/>
      <c r="H1250" s="603"/>
      <c r="I1250" s="603">
        <v>0</v>
      </c>
      <c r="L1250" s="615">
        <v>0</v>
      </c>
      <c r="O1250" s="6">
        <v>42461</v>
      </c>
      <c r="P1250" s="5" t="str">
        <f t="shared" si="120"/>
        <v>No</v>
      </c>
      <c r="Q1250" s="269"/>
      <c r="R1250" s="6">
        <v>42095</v>
      </c>
      <c r="S1250"/>
    </row>
    <row r="1251" spans="1:19" ht="14.5" hidden="1" x14ac:dyDescent="0.35">
      <c r="A1251" s="603" t="s">
        <v>1092</v>
      </c>
      <c r="B1251" s="113" t="s">
        <v>1120</v>
      </c>
      <c r="C1251" s="614" t="s">
        <v>968</v>
      </c>
      <c r="D1251" s="603" t="s">
        <v>582</v>
      </c>
      <c r="E1251" s="603">
        <v>130</v>
      </c>
      <c r="F1251" s="603" t="s">
        <v>1094</v>
      </c>
      <c r="G1251" s="603"/>
      <c r="H1251" s="603"/>
      <c r="I1251" s="603">
        <v>0</v>
      </c>
      <c r="L1251" s="615">
        <v>0</v>
      </c>
      <c r="O1251" s="51">
        <f>IF(P1251="Yes",'MD Rates'!$B$1,R1251)</f>
        <v>42461</v>
      </c>
      <c r="P1251" s="5" t="str">
        <f t="shared" si="120"/>
        <v>No</v>
      </c>
      <c r="Q1251" s="269"/>
      <c r="R1251" s="6">
        <v>42461</v>
      </c>
      <c r="S1251"/>
    </row>
    <row r="1252" spans="1:19" ht="14.5" hidden="1" x14ac:dyDescent="0.35">
      <c r="A1252" s="603" t="s">
        <v>1092</v>
      </c>
      <c r="B1252" s="113" t="s">
        <v>1120</v>
      </c>
      <c r="C1252" s="614" t="s">
        <v>968</v>
      </c>
      <c r="D1252" s="603" t="s">
        <v>583</v>
      </c>
      <c r="E1252" s="603">
        <v>130</v>
      </c>
      <c r="F1252" s="603" t="s">
        <v>1093</v>
      </c>
      <c r="G1252" s="603"/>
      <c r="H1252" s="603"/>
      <c r="I1252" s="603">
        <v>0</v>
      </c>
      <c r="L1252" s="615">
        <v>0</v>
      </c>
      <c r="O1252" s="6">
        <v>42461</v>
      </c>
      <c r="P1252" s="5" t="str">
        <f t="shared" si="120"/>
        <v>No</v>
      </c>
      <c r="Q1252" s="269"/>
      <c r="R1252" s="6">
        <v>42095</v>
      </c>
      <c r="S1252"/>
    </row>
    <row r="1253" spans="1:19" ht="14.5" hidden="1" x14ac:dyDescent="0.35">
      <c r="A1253" s="603" t="s">
        <v>1092</v>
      </c>
      <c r="B1253" s="113" t="s">
        <v>1120</v>
      </c>
      <c r="C1253" s="614" t="s">
        <v>968</v>
      </c>
      <c r="D1253" s="603" t="s">
        <v>583</v>
      </c>
      <c r="E1253" s="603">
        <v>130</v>
      </c>
      <c r="F1253" s="603" t="s">
        <v>1094</v>
      </c>
      <c r="G1253" s="603"/>
      <c r="H1253" s="603"/>
      <c r="I1253" s="603">
        <v>0</v>
      </c>
      <c r="L1253" s="615">
        <v>0</v>
      </c>
      <c r="O1253" s="51">
        <f>IF(P1253="Yes",'MD Rates'!$B$1,R1253)</f>
        <v>42461</v>
      </c>
      <c r="P1253" s="5" t="str">
        <f t="shared" si="120"/>
        <v>No</v>
      </c>
      <c r="Q1253" s="269"/>
      <c r="R1253" s="6">
        <v>42461</v>
      </c>
      <c r="S1253"/>
    </row>
    <row r="1254" spans="1:19" ht="14.5" hidden="1" x14ac:dyDescent="0.35">
      <c r="A1254" s="603" t="s">
        <v>1092</v>
      </c>
      <c r="B1254" s="113" t="s">
        <v>1120</v>
      </c>
      <c r="C1254" s="614" t="s">
        <v>968</v>
      </c>
      <c r="D1254" s="603" t="s">
        <v>584</v>
      </c>
      <c r="E1254" s="603">
        <v>130</v>
      </c>
      <c r="F1254" s="603" t="s">
        <v>1093</v>
      </c>
      <c r="G1254" s="603"/>
      <c r="H1254" s="603"/>
      <c r="I1254" s="603">
        <v>0</v>
      </c>
      <c r="L1254" s="615">
        <v>0</v>
      </c>
      <c r="O1254" s="6">
        <v>42461</v>
      </c>
      <c r="P1254" s="5" t="str">
        <f t="shared" si="120"/>
        <v>No</v>
      </c>
      <c r="Q1254" s="269"/>
      <c r="R1254" s="6">
        <v>42095</v>
      </c>
      <c r="S1254"/>
    </row>
    <row r="1255" spans="1:19" ht="14.5" hidden="1" x14ac:dyDescent="0.35">
      <c r="A1255" s="603" t="s">
        <v>1092</v>
      </c>
      <c r="B1255" s="113" t="s">
        <v>1120</v>
      </c>
      <c r="C1255" s="614" t="s">
        <v>968</v>
      </c>
      <c r="D1255" s="603" t="s">
        <v>584</v>
      </c>
      <c r="E1255" s="603">
        <v>130</v>
      </c>
      <c r="F1255" s="603" t="s">
        <v>1094</v>
      </c>
      <c r="G1255" s="603"/>
      <c r="H1255" s="603"/>
      <c r="I1255" s="603">
        <v>0</v>
      </c>
      <c r="L1255" s="615">
        <v>0</v>
      </c>
      <c r="O1255" s="51">
        <f>IF(P1255="Yes",'MD Rates'!$B$1,R1255)</f>
        <v>42461</v>
      </c>
      <c r="P1255" s="5" t="str">
        <f t="shared" si="120"/>
        <v>No</v>
      </c>
      <c r="Q1255" s="269"/>
      <c r="R1255" s="6">
        <v>42461</v>
      </c>
      <c r="S1255"/>
    </row>
    <row r="1256" spans="1:19" ht="14.5" hidden="1" x14ac:dyDescent="0.35">
      <c r="A1256" s="603" t="s">
        <v>1092</v>
      </c>
      <c r="B1256" s="113" t="s">
        <v>1120</v>
      </c>
      <c r="C1256" s="614" t="s">
        <v>968</v>
      </c>
      <c r="D1256" s="603" t="s">
        <v>585</v>
      </c>
      <c r="E1256" s="603">
        <v>130</v>
      </c>
      <c r="F1256" s="603" t="s">
        <v>1093</v>
      </c>
      <c r="G1256" s="603"/>
      <c r="H1256" s="603"/>
      <c r="I1256" s="603">
        <v>0</v>
      </c>
      <c r="L1256" s="615">
        <v>0</v>
      </c>
      <c r="O1256" s="6">
        <v>42461</v>
      </c>
      <c r="P1256" s="5" t="str">
        <f t="shared" si="120"/>
        <v>No</v>
      </c>
      <c r="Q1256" s="269"/>
      <c r="R1256" s="6">
        <v>42095</v>
      </c>
      <c r="S1256"/>
    </row>
    <row r="1257" spans="1:19" ht="14.5" hidden="1" x14ac:dyDescent="0.35">
      <c r="A1257" s="603" t="s">
        <v>1092</v>
      </c>
      <c r="B1257" s="113" t="s">
        <v>1120</v>
      </c>
      <c r="C1257" s="614" t="s">
        <v>968</v>
      </c>
      <c r="D1257" s="603" t="s">
        <v>585</v>
      </c>
      <c r="E1257" s="603">
        <v>130</v>
      </c>
      <c r="F1257" s="603" t="s">
        <v>1094</v>
      </c>
      <c r="G1257" s="603"/>
      <c r="H1257" s="603"/>
      <c r="I1257" s="603">
        <v>0</v>
      </c>
      <c r="L1257" s="615">
        <v>0</v>
      </c>
      <c r="O1257" s="51">
        <f>IF(P1257="Yes",'MD Rates'!$B$1,R1257)</f>
        <v>42461</v>
      </c>
      <c r="P1257" s="5" t="str">
        <f t="shared" si="120"/>
        <v>No</v>
      </c>
      <c r="Q1257" s="269"/>
      <c r="R1257" s="6">
        <v>42461</v>
      </c>
      <c r="S1257"/>
    </row>
    <row r="1258" spans="1:19" ht="14.5" hidden="1" x14ac:dyDescent="0.35">
      <c r="A1258" s="603" t="s">
        <v>1092</v>
      </c>
      <c r="B1258" s="113" t="s">
        <v>1120</v>
      </c>
      <c r="C1258" s="614" t="s">
        <v>968</v>
      </c>
      <c r="D1258" s="603" t="s">
        <v>586</v>
      </c>
      <c r="E1258" s="603">
        <v>130</v>
      </c>
      <c r="F1258" s="603" t="s">
        <v>1093</v>
      </c>
      <c r="G1258" s="603"/>
      <c r="H1258" s="603"/>
      <c r="I1258" s="603">
        <v>0</v>
      </c>
      <c r="L1258" s="615">
        <v>0</v>
      </c>
      <c r="O1258" s="6">
        <v>42461</v>
      </c>
      <c r="P1258" s="5" t="str">
        <f t="shared" si="120"/>
        <v>No</v>
      </c>
      <c r="Q1258" s="269"/>
      <c r="R1258" s="6">
        <v>42095</v>
      </c>
      <c r="S1258"/>
    </row>
    <row r="1259" spans="1:19" ht="14.5" hidden="1" x14ac:dyDescent="0.35">
      <c r="A1259" s="603" t="s">
        <v>1092</v>
      </c>
      <c r="B1259" s="113" t="s">
        <v>1120</v>
      </c>
      <c r="C1259" s="614" t="s">
        <v>968</v>
      </c>
      <c r="D1259" s="603" t="s">
        <v>586</v>
      </c>
      <c r="E1259" s="603">
        <v>130</v>
      </c>
      <c r="F1259" s="603" t="s">
        <v>1094</v>
      </c>
      <c r="G1259" s="603"/>
      <c r="H1259" s="603"/>
      <c r="I1259" s="603">
        <v>0</v>
      </c>
      <c r="L1259" s="615">
        <v>0</v>
      </c>
      <c r="O1259" s="51">
        <f>IF(P1259="Yes",'MD Rates'!$B$1,R1259)</f>
        <v>42461</v>
      </c>
      <c r="P1259" s="5" t="str">
        <f t="shared" si="120"/>
        <v>No</v>
      </c>
      <c r="Q1259" s="269"/>
      <c r="R1259" s="6">
        <v>42461</v>
      </c>
      <c r="S1259"/>
    </row>
    <row r="1260" spans="1:19" ht="14.5" hidden="1" x14ac:dyDescent="0.35">
      <c r="A1260" s="603" t="s">
        <v>1092</v>
      </c>
      <c r="B1260" s="113" t="s">
        <v>1120</v>
      </c>
      <c r="C1260" s="614" t="s">
        <v>968</v>
      </c>
      <c r="D1260" s="603" t="s">
        <v>587</v>
      </c>
      <c r="E1260" s="603">
        <v>130</v>
      </c>
      <c r="F1260" s="603" t="s">
        <v>1093</v>
      </c>
      <c r="G1260" s="603"/>
      <c r="H1260" s="603"/>
      <c r="I1260" s="603">
        <v>0</v>
      </c>
      <c r="L1260" s="615">
        <v>0</v>
      </c>
      <c r="O1260" s="6">
        <v>42461</v>
      </c>
      <c r="P1260" s="5" t="str">
        <f t="shared" si="120"/>
        <v>No</v>
      </c>
      <c r="Q1260" s="269"/>
      <c r="R1260" s="6">
        <v>42095</v>
      </c>
      <c r="S1260"/>
    </row>
    <row r="1261" spans="1:19" ht="14.5" hidden="1" x14ac:dyDescent="0.35">
      <c r="A1261" s="603" t="s">
        <v>1092</v>
      </c>
      <c r="B1261" s="113" t="s">
        <v>1120</v>
      </c>
      <c r="C1261" s="614" t="s">
        <v>968</v>
      </c>
      <c r="D1261" s="603" t="s">
        <v>587</v>
      </c>
      <c r="E1261" s="603">
        <v>130</v>
      </c>
      <c r="F1261" s="603" t="s">
        <v>1094</v>
      </c>
      <c r="G1261" s="603"/>
      <c r="H1261" s="603"/>
      <c r="I1261" s="603">
        <v>0</v>
      </c>
      <c r="L1261" s="615">
        <v>0</v>
      </c>
      <c r="O1261" s="51">
        <f>IF(P1261="Yes",'MD Rates'!$B$1,R1261)</f>
        <v>42461</v>
      </c>
      <c r="P1261" s="5" t="str">
        <f t="shared" si="120"/>
        <v>No</v>
      </c>
      <c r="Q1261" s="269"/>
      <c r="R1261" s="6">
        <v>42461</v>
      </c>
      <c r="S1261"/>
    </row>
    <row r="1262" spans="1:19" ht="14.5" hidden="1" x14ac:dyDescent="0.35">
      <c r="A1262" s="603" t="s">
        <v>1092</v>
      </c>
      <c r="B1262" s="113" t="s">
        <v>1120</v>
      </c>
      <c r="C1262" s="614" t="s">
        <v>968</v>
      </c>
      <c r="D1262" s="603" t="s">
        <v>588</v>
      </c>
      <c r="E1262" s="603">
        <v>130</v>
      </c>
      <c r="F1262" s="603" t="s">
        <v>1093</v>
      </c>
      <c r="G1262" s="603"/>
      <c r="H1262" s="603"/>
      <c r="I1262" s="603">
        <v>0</v>
      </c>
      <c r="L1262" s="615">
        <v>0</v>
      </c>
      <c r="O1262" s="6">
        <v>42461</v>
      </c>
      <c r="P1262" s="5" t="str">
        <f t="shared" si="120"/>
        <v>No</v>
      </c>
      <c r="Q1262" s="269"/>
      <c r="R1262" s="6">
        <v>42095</v>
      </c>
      <c r="S1262"/>
    </row>
    <row r="1263" spans="1:19" ht="14.5" hidden="1" x14ac:dyDescent="0.35">
      <c r="A1263" s="603" t="s">
        <v>1092</v>
      </c>
      <c r="B1263" s="113" t="s">
        <v>1120</v>
      </c>
      <c r="C1263" s="614" t="s">
        <v>968</v>
      </c>
      <c r="D1263" s="603" t="s">
        <v>588</v>
      </c>
      <c r="E1263" s="603">
        <v>130</v>
      </c>
      <c r="F1263" s="603" t="s">
        <v>1094</v>
      </c>
      <c r="G1263" s="603"/>
      <c r="H1263" s="603"/>
      <c r="I1263" s="603">
        <v>0</v>
      </c>
      <c r="L1263" s="615">
        <v>0</v>
      </c>
      <c r="O1263" s="51">
        <f>IF(P1263="Yes",'MD Rates'!$B$1,R1263)</f>
        <v>42461</v>
      </c>
      <c r="P1263" s="5" t="str">
        <f t="shared" si="120"/>
        <v>No</v>
      </c>
      <c r="Q1263" s="269"/>
      <c r="R1263" s="6">
        <v>42461</v>
      </c>
      <c r="S1263"/>
    </row>
    <row r="1264" spans="1:19" ht="14.5" hidden="1" x14ac:dyDescent="0.35">
      <c r="A1264" s="603" t="s">
        <v>1092</v>
      </c>
      <c r="B1264" s="113" t="s">
        <v>1120</v>
      </c>
      <c r="C1264" s="614" t="s">
        <v>968</v>
      </c>
      <c r="D1264" s="603" t="s">
        <v>589</v>
      </c>
      <c r="E1264" s="603">
        <v>130</v>
      </c>
      <c r="F1264" s="603" t="s">
        <v>1093</v>
      </c>
      <c r="G1264" s="603"/>
      <c r="H1264" s="603"/>
      <c r="I1264" s="603">
        <v>0</v>
      </c>
      <c r="L1264" s="615">
        <v>0</v>
      </c>
      <c r="O1264" s="6">
        <v>42461</v>
      </c>
      <c r="P1264" s="5" t="str">
        <f t="shared" si="120"/>
        <v>No</v>
      </c>
      <c r="Q1264" s="269"/>
      <c r="R1264" s="6">
        <v>42095</v>
      </c>
      <c r="S1264"/>
    </row>
    <row r="1265" spans="1:19" ht="14.5" hidden="1" x14ac:dyDescent="0.35">
      <c r="A1265" s="603" t="s">
        <v>1092</v>
      </c>
      <c r="B1265" s="113" t="s">
        <v>1120</v>
      </c>
      <c r="C1265" s="614" t="s">
        <v>968</v>
      </c>
      <c r="D1265" s="603" t="s">
        <v>589</v>
      </c>
      <c r="E1265" s="603">
        <v>130</v>
      </c>
      <c r="F1265" s="603" t="s">
        <v>1094</v>
      </c>
      <c r="G1265" s="603"/>
      <c r="H1265" s="603"/>
      <c r="I1265" s="603">
        <v>0</v>
      </c>
      <c r="L1265" s="615">
        <v>0</v>
      </c>
      <c r="O1265" s="51">
        <f>IF(P1265="Yes",'MD Rates'!$B$1,R1265)</f>
        <v>42461</v>
      </c>
      <c r="P1265" s="5" t="str">
        <f t="shared" si="120"/>
        <v>No</v>
      </c>
      <c r="Q1265" s="269"/>
      <c r="R1265" s="6">
        <v>42461</v>
      </c>
      <c r="S1265"/>
    </row>
    <row r="1266" spans="1:19" ht="14.5" hidden="1" x14ac:dyDescent="0.35">
      <c r="A1266" s="603" t="s">
        <v>1092</v>
      </c>
      <c r="B1266" s="113" t="s">
        <v>1120</v>
      </c>
      <c r="C1266" s="614" t="s">
        <v>968</v>
      </c>
      <c r="D1266" s="603" t="s">
        <v>590</v>
      </c>
      <c r="E1266" s="603">
        <v>130</v>
      </c>
      <c r="F1266" s="603" t="s">
        <v>1093</v>
      </c>
      <c r="G1266" s="603"/>
      <c r="H1266" s="603"/>
      <c r="I1266" s="603">
        <v>0</v>
      </c>
      <c r="L1266" s="615">
        <v>0</v>
      </c>
      <c r="O1266" s="6">
        <v>42461</v>
      </c>
      <c r="P1266" s="5" t="str">
        <f t="shared" si="120"/>
        <v>No</v>
      </c>
      <c r="Q1266" s="269"/>
      <c r="R1266" s="6">
        <v>42095</v>
      </c>
      <c r="S1266"/>
    </row>
    <row r="1267" spans="1:19" ht="14.5" hidden="1" x14ac:dyDescent="0.35">
      <c r="A1267" s="603" t="s">
        <v>1092</v>
      </c>
      <c r="B1267" s="113" t="s">
        <v>1120</v>
      </c>
      <c r="C1267" s="614" t="s">
        <v>968</v>
      </c>
      <c r="D1267" s="603" t="s">
        <v>590</v>
      </c>
      <c r="E1267" s="603">
        <v>130</v>
      </c>
      <c r="F1267" s="603" t="s">
        <v>1094</v>
      </c>
      <c r="G1267" s="603"/>
      <c r="H1267" s="603"/>
      <c r="I1267" s="603">
        <v>0</v>
      </c>
      <c r="L1267" s="615">
        <v>0</v>
      </c>
      <c r="O1267" s="51">
        <f>IF(P1267="Yes",'MD Rates'!$B$1,R1267)</f>
        <v>42461</v>
      </c>
      <c r="P1267" s="5" t="str">
        <f t="shared" si="120"/>
        <v>No</v>
      </c>
      <c r="Q1267" s="269"/>
      <c r="R1267" s="6">
        <v>42461</v>
      </c>
      <c r="S1267"/>
    </row>
    <row r="1268" spans="1:19" ht="14.5" hidden="1" x14ac:dyDescent="0.35">
      <c r="A1268" s="603" t="s">
        <v>1092</v>
      </c>
      <c r="B1268" s="113" t="s">
        <v>1120</v>
      </c>
      <c r="C1268" s="614" t="s">
        <v>968</v>
      </c>
      <c r="D1268" s="603" t="s">
        <v>591</v>
      </c>
      <c r="E1268" s="603">
        <v>130</v>
      </c>
      <c r="F1268" s="603" t="s">
        <v>1093</v>
      </c>
      <c r="G1268" s="603"/>
      <c r="H1268" s="603"/>
      <c r="I1268" s="603">
        <v>0</v>
      </c>
      <c r="L1268" s="615">
        <v>0</v>
      </c>
      <c r="O1268" s="6">
        <v>42461</v>
      </c>
      <c r="P1268" s="5" t="str">
        <f t="shared" si="120"/>
        <v>No</v>
      </c>
      <c r="Q1268" s="269"/>
      <c r="R1268" s="6">
        <v>42095</v>
      </c>
      <c r="S1268"/>
    </row>
    <row r="1269" spans="1:19" ht="14.5" hidden="1" x14ac:dyDescent="0.35">
      <c r="A1269" s="603" t="s">
        <v>1092</v>
      </c>
      <c r="B1269" s="113" t="s">
        <v>1120</v>
      </c>
      <c r="C1269" s="614" t="s">
        <v>968</v>
      </c>
      <c r="D1269" s="603" t="s">
        <v>591</v>
      </c>
      <c r="E1269" s="603">
        <v>130</v>
      </c>
      <c r="F1269" s="603" t="s">
        <v>1094</v>
      </c>
      <c r="G1269" s="603"/>
      <c r="H1269" s="603"/>
      <c r="I1269" s="603">
        <v>0</v>
      </c>
      <c r="L1269" s="615">
        <v>0</v>
      </c>
      <c r="O1269" s="51">
        <f>IF(P1269="Yes",'MD Rates'!$B$1,R1269)</f>
        <v>42461</v>
      </c>
      <c r="P1269" s="5" t="str">
        <f t="shared" si="120"/>
        <v>No</v>
      </c>
      <c r="Q1269" s="269"/>
      <c r="R1269" s="6">
        <v>42461</v>
      </c>
      <c r="S1269"/>
    </row>
    <row r="1270" spans="1:19" ht="14.5" hidden="1" x14ac:dyDescent="0.35">
      <c r="A1270" s="603" t="s">
        <v>1092</v>
      </c>
      <c r="B1270" s="113" t="s">
        <v>1120</v>
      </c>
      <c r="C1270" s="614" t="s">
        <v>968</v>
      </c>
      <c r="D1270" s="603" t="s">
        <v>592</v>
      </c>
      <c r="E1270" s="603">
        <v>130</v>
      </c>
      <c r="F1270" s="603" t="s">
        <v>1093</v>
      </c>
      <c r="G1270" s="603"/>
      <c r="H1270" s="603"/>
      <c r="I1270" s="603">
        <v>0</v>
      </c>
      <c r="L1270" s="615">
        <v>0</v>
      </c>
      <c r="O1270" s="6">
        <v>42461</v>
      </c>
      <c r="P1270" s="5" t="str">
        <f t="shared" si="120"/>
        <v>No</v>
      </c>
      <c r="Q1270" s="269"/>
      <c r="R1270" s="6">
        <v>42095</v>
      </c>
      <c r="S1270"/>
    </row>
    <row r="1271" spans="1:19" ht="14.5" hidden="1" x14ac:dyDescent="0.35">
      <c r="A1271" s="603" t="s">
        <v>1092</v>
      </c>
      <c r="B1271" s="113" t="s">
        <v>1120</v>
      </c>
      <c r="C1271" s="614" t="s">
        <v>968</v>
      </c>
      <c r="D1271" s="603" t="s">
        <v>592</v>
      </c>
      <c r="E1271" s="603">
        <v>130</v>
      </c>
      <c r="F1271" s="603" t="s">
        <v>1094</v>
      </c>
      <c r="G1271" s="603"/>
      <c r="H1271" s="603"/>
      <c r="I1271" s="603">
        <v>0</v>
      </c>
      <c r="L1271" s="615">
        <v>0</v>
      </c>
      <c r="O1271" s="51">
        <f>IF(P1271="Yes",'MD Rates'!$B$1,R1271)</f>
        <v>42461</v>
      </c>
      <c r="P1271" s="5" t="str">
        <f t="shared" si="120"/>
        <v>No</v>
      </c>
      <c r="Q1271" s="269"/>
      <c r="R1271" s="6">
        <v>42461</v>
      </c>
      <c r="S1271"/>
    </row>
    <row r="1272" spans="1:19" ht="14.5" hidden="1" x14ac:dyDescent="0.35">
      <c r="A1272" s="603" t="s">
        <v>1092</v>
      </c>
      <c r="B1272" s="113" t="s">
        <v>1120</v>
      </c>
      <c r="C1272" s="614" t="s">
        <v>968</v>
      </c>
      <c r="D1272" s="603" t="s">
        <v>593</v>
      </c>
      <c r="E1272" s="603">
        <v>130</v>
      </c>
      <c r="F1272" s="603" t="s">
        <v>1093</v>
      </c>
      <c r="G1272" s="603"/>
      <c r="H1272" s="603"/>
      <c r="I1272" s="603">
        <v>0</v>
      </c>
      <c r="L1272" s="615">
        <v>0</v>
      </c>
      <c r="O1272" s="6">
        <v>42461</v>
      </c>
      <c r="P1272" s="5" t="str">
        <f t="shared" si="120"/>
        <v>No</v>
      </c>
      <c r="Q1272" s="269"/>
      <c r="R1272" s="6">
        <v>42095</v>
      </c>
      <c r="S1272"/>
    </row>
    <row r="1273" spans="1:19" ht="14.5" hidden="1" x14ac:dyDescent="0.35">
      <c r="A1273" s="603" t="s">
        <v>1092</v>
      </c>
      <c r="B1273" s="113" t="s">
        <v>1120</v>
      </c>
      <c r="C1273" s="614" t="s">
        <v>968</v>
      </c>
      <c r="D1273" s="603" t="s">
        <v>593</v>
      </c>
      <c r="E1273" s="603">
        <v>130</v>
      </c>
      <c r="F1273" s="603" t="s">
        <v>1094</v>
      </c>
      <c r="G1273" s="603"/>
      <c r="H1273" s="603"/>
      <c r="I1273" s="603">
        <v>0</v>
      </c>
      <c r="L1273" s="615">
        <v>0</v>
      </c>
      <c r="O1273" s="51">
        <f>IF(P1273="Yes",'MD Rates'!$B$1,R1273)</f>
        <v>42461</v>
      </c>
      <c r="P1273" s="5" t="str">
        <f t="shared" si="120"/>
        <v>No</v>
      </c>
      <c r="Q1273" s="269"/>
      <c r="R1273" s="6">
        <v>42461</v>
      </c>
      <c r="S1273"/>
    </row>
    <row r="1274" spans="1:19" ht="14.5" hidden="1" x14ac:dyDescent="0.35">
      <c r="A1274" s="603" t="s">
        <v>1092</v>
      </c>
      <c r="B1274" s="113" t="s">
        <v>1120</v>
      </c>
      <c r="C1274" s="614" t="s">
        <v>968</v>
      </c>
      <c r="D1274" s="603" t="s">
        <v>594</v>
      </c>
      <c r="E1274" s="603">
        <v>130</v>
      </c>
      <c r="F1274" s="603" t="s">
        <v>1093</v>
      </c>
      <c r="G1274" s="603"/>
      <c r="H1274" s="603"/>
      <c r="I1274" s="603">
        <v>0</v>
      </c>
      <c r="L1274" s="615">
        <v>0</v>
      </c>
      <c r="O1274" s="6">
        <v>42461</v>
      </c>
      <c r="P1274" s="5" t="str">
        <f t="shared" si="120"/>
        <v>No</v>
      </c>
      <c r="Q1274" s="269"/>
      <c r="R1274" s="6">
        <v>42095</v>
      </c>
      <c r="S1274"/>
    </row>
    <row r="1275" spans="1:19" ht="14.5" hidden="1" x14ac:dyDescent="0.35">
      <c r="A1275" s="603" t="s">
        <v>1092</v>
      </c>
      <c r="B1275" s="113" t="s">
        <v>1120</v>
      </c>
      <c r="C1275" s="614" t="s">
        <v>968</v>
      </c>
      <c r="D1275" s="603" t="s">
        <v>594</v>
      </c>
      <c r="E1275" s="603">
        <v>130</v>
      </c>
      <c r="F1275" s="603" t="s">
        <v>1094</v>
      </c>
      <c r="G1275" s="603"/>
      <c r="H1275" s="603"/>
      <c r="I1275" s="603">
        <v>0</v>
      </c>
      <c r="L1275" s="615">
        <v>0</v>
      </c>
      <c r="O1275" s="51">
        <f>IF(P1275="Yes",'MD Rates'!$B$1,R1275)</f>
        <v>42461</v>
      </c>
      <c r="P1275" s="5" t="str">
        <f t="shared" si="120"/>
        <v>No</v>
      </c>
      <c r="Q1275" s="269"/>
      <c r="R1275" s="6">
        <v>42461</v>
      </c>
      <c r="S1275"/>
    </row>
    <row r="1276" spans="1:19" ht="14.5" hidden="1" x14ac:dyDescent="0.35">
      <c r="A1276" s="603" t="s">
        <v>1092</v>
      </c>
      <c r="B1276" s="113" t="s">
        <v>1120</v>
      </c>
      <c r="C1276" s="614" t="s">
        <v>968</v>
      </c>
      <c r="D1276" s="603" t="s">
        <v>595</v>
      </c>
      <c r="E1276" s="603">
        <v>130</v>
      </c>
      <c r="F1276" s="603" t="s">
        <v>1093</v>
      </c>
      <c r="G1276" s="603"/>
      <c r="H1276" s="603"/>
      <c r="I1276" s="603">
        <v>0</v>
      </c>
      <c r="L1276" s="615">
        <v>0</v>
      </c>
      <c r="O1276" s="6">
        <v>42461</v>
      </c>
      <c r="P1276" s="5" t="str">
        <f t="shared" si="120"/>
        <v>No</v>
      </c>
      <c r="Q1276" s="269"/>
      <c r="R1276" s="6">
        <v>42095</v>
      </c>
      <c r="S1276"/>
    </row>
    <row r="1277" spans="1:19" ht="14.5" hidden="1" x14ac:dyDescent="0.35">
      <c r="A1277" s="603" t="s">
        <v>1092</v>
      </c>
      <c r="B1277" s="113" t="s">
        <v>1120</v>
      </c>
      <c r="C1277" s="614" t="s">
        <v>968</v>
      </c>
      <c r="D1277" s="603" t="s">
        <v>595</v>
      </c>
      <c r="E1277" s="603">
        <v>130</v>
      </c>
      <c r="F1277" s="603" t="s">
        <v>1094</v>
      </c>
      <c r="G1277" s="603"/>
      <c r="H1277" s="603"/>
      <c r="I1277" s="603">
        <v>0</v>
      </c>
      <c r="L1277" s="615">
        <v>0</v>
      </c>
      <c r="O1277" s="51">
        <f>IF(P1277="Yes",'MD Rates'!$B$1,R1277)</f>
        <v>42461</v>
      </c>
      <c r="P1277" s="5" t="str">
        <f t="shared" si="120"/>
        <v>No</v>
      </c>
      <c r="Q1277" s="269"/>
      <c r="R1277" s="6">
        <v>42461</v>
      </c>
      <c r="S1277"/>
    </row>
    <row r="1278" spans="1:19" ht="14.5" hidden="1" x14ac:dyDescent="0.35">
      <c r="A1278" s="603" t="s">
        <v>1092</v>
      </c>
      <c r="B1278" s="113" t="s">
        <v>1120</v>
      </c>
      <c r="C1278" s="614" t="s">
        <v>968</v>
      </c>
      <c r="D1278" s="603" t="s">
        <v>596</v>
      </c>
      <c r="E1278" s="603">
        <v>130</v>
      </c>
      <c r="F1278" s="603" t="s">
        <v>1093</v>
      </c>
      <c r="G1278" s="603"/>
      <c r="H1278" s="603"/>
      <c r="I1278" s="603">
        <v>0</v>
      </c>
      <c r="L1278" s="615">
        <v>0</v>
      </c>
      <c r="O1278" s="6">
        <v>42461</v>
      </c>
      <c r="P1278" s="5" t="str">
        <f t="shared" si="120"/>
        <v>No</v>
      </c>
      <c r="Q1278" s="269"/>
      <c r="R1278" s="6">
        <v>42095</v>
      </c>
      <c r="S1278"/>
    </row>
    <row r="1279" spans="1:19" ht="14.5" hidden="1" x14ac:dyDescent="0.35">
      <c r="A1279" s="603" t="s">
        <v>1092</v>
      </c>
      <c r="B1279" s="113" t="s">
        <v>1120</v>
      </c>
      <c r="C1279" s="614" t="s">
        <v>968</v>
      </c>
      <c r="D1279" s="603" t="s">
        <v>596</v>
      </c>
      <c r="E1279" s="603">
        <v>130</v>
      </c>
      <c r="F1279" s="603" t="s">
        <v>1094</v>
      </c>
      <c r="G1279" s="603"/>
      <c r="H1279" s="603"/>
      <c r="I1279" s="603">
        <v>0</v>
      </c>
      <c r="L1279" s="615">
        <v>0</v>
      </c>
      <c r="O1279" s="51">
        <f>IF(P1279="Yes",'MD Rates'!$B$1,R1279)</f>
        <v>42461</v>
      </c>
      <c r="P1279" s="5" t="str">
        <f t="shared" si="120"/>
        <v>No</v>
      </c>
      <c r="Q1279" s="269"/>
      <c r="R1279" s="6">
        <v>42461</v>
      </c>
      <c r="S1279"/>
    </row>
    <row r="1280" spans="1:19" ht="14.5" hidden="1" x14ac:dyDescent="0.35">
      <c r="A1280" s="603" t="s">
        <v>1092</v>
      </c>
      <c r="B1280" s="113" t="s">
        <v>1120</v>
      </c>
      <c r="C1280" s="614" t="s">
        <v>968</v>
      </c>
      <c r="D1280" s="603" t="s">
        <v>597</v>
      </c>
      <c r="E1280" s="603">
        <v>130</v>
      </c>
      <c r="F1280" s="603" t="s">
        <v>1093</v>
      </c>
      <c r="G1280" s="603"/>
      <c r="H1280" s="603"/>
      <c r="I1280" s="603">
        <v>0</v>
      </c>
      <c r="L1280" s="615">
        <v>0</v>
      </c>
      <c r="O1280" s="6">
        <v>42461</v>
      </c>
      <c r="P1280" s="5" t="str">
        <f t="shared" si="120"/>
        <v>No</v>
      </c>
      <c r="Q1280" s="269"/>
      <c r="R1280" s="6">
        <v>42095</v>
      </c>
      <c r="S1280"/>
    </row>
    <row r="1281" spans="1:20" ht="14.5" hidden="1" x14ac:dyDescent="0.35">
      <c r="A1281" s="603" t="s">
        <v>1092</v>
      </c>
      <c r="B1281" s="113" t="s">
        <v>1120</v>
      </c>
      <c r="C1281" s="614" t="s">
        <v>968</v>
      </c>
      <c r="D1281" s="603" t="s">
        <v>597</v>
      </c>
      <c r="E1281" s="603">
        <v>130</v>
      </c>
      <c r="F1281" s="603" t="s">
        <v>1094</v>
      </c>
      <c r="G1281" s="603"/>
      <c r="H1281" s="603"/>
      <c r="I1281" s="603">
        <v>0</v>
      </c>
      <c r="L1281" s="615">
        <v>0</v>
      </c>
      <c r="O1281" s="51">
        <f>IF(P1281="Yes",'MD Rates'!$B$1,R1281)</f>
        <v>42461</v>
      </c>
      <c r="P1281" s="5" t="str">
        <f t="shared" si="120"/>
        <v>No</v>
      </c>
      <c r="Q1281" s="269"/>
      <c r="R1281" s="6">
        <v>42461</v>
      </c>
      <c r="S1281"/>
    </row>
    <row r="1282" spans="1:20" ht="14.5" hidden="1" x14ac:dyDescent="0.35">
      <c r="A1282" s="603" t="s">
        <v>1092</v>
      </c>
      <c r="B1282" s="113" t="s">
        <v>1120</v>
      </c>
      <c r="C1282" s="614" t="s">
        <v>968</v>
      </c>
      <c r="D1282" s="603" t="s">
        <v>598</v>
      </c>
      <c r="E1282" s="603">
        <v>130</v>
      </c>
      <c r="F1282" s="603" t="s">
        <v>1093</v>
      </c>
      <c r="G1282" s="603"/>
      <c r="H1282" s="603"/>
      <c r="I1282" s="603">
        <v>0</v>
      </c>
      <c r="L1282" s="615">
        <v>0</v>
      </c>
      <c r="O1282" s="6">
        <v>42461</v>
      </c>
      <c r="P1282" s="5" t="str">
        <f t="shared" ref="P1282:P1293" si="121">IF(I1282&lt;&gt;L1282,"Yes","No")</f>
        <v>No</v>
      </c>
      <c r="Q1282" s="269"/>
      <c r="R1282" s="6">
        <v>42095</v>
      </c>
      <c r="S1282"/>
    </row>
    <row r="1283" spans="1:20" ht="14.5" hidden="1" x14ac:dyDescent="0.35">
      <c r="A1283" s="603" t="s">
        <v>1092</v>
      </c>
      <c r="B1283" s="113" t="s">
        <v>1120</v>
      </c>
      <c r="C1283" s="614" t="s">
        <v>968</v>
      </c>
      <c r="D1283" s="603" t="s">
        <v>598</v>
      </c>
      <c r="E1283" s="603">
        <v>130</v>
      </c>
      <c r="F1283" s="603" t="s">
        <v>1094</v>
      </c>
      <c r="G1283" s="603"/>
      <c r="H1283" s="603"/>
      <c r="I1283" s="603">
        <v>0</v>
      </c>
      <c r="L1283" s="615">
        <v>0</v>
      </c>
      <c r="O1283" s="51">
        <f>IF(P1283="Yes",'MD Rates'!$B$1,R1283)</f>
        <v>42461</v>
      </c>
      <c r="P1283" s="5" t="str">
        <f t="shared" si="121"/>
        <v>No</v>
      </c>
      <c r="Q1283" s="269"/>
      <c r="R1283" s="6">
        <v>42461</v>
      </c>
      <c r="S1283"/>
    </row>
    <row r="1284" spans="1:20" ht="14.5" hidden="1" x14ac:dyDescent="0.35">
      <c r="A1284" s="603" t="s">
        <v>1092</v>
      </c>
      <c r="B1284" s="113" t="s">
        <v>1120</v>
      </c>
      <c r="C1284" s="614" t="s">
        <v>968</v>
      </c>
      <c r="D1284" s="603" t="s">
        <v>599</v>
      </c>
      <c r="E1284" s="603">
        <v>130</v>
      </c>
      <c r="F1284" s="603" t="s">
        <v>1093</v>
      </c>
      <c r="G1284" s="603"/>
      <c r="H1284" s="603"/>
      <c r="I1284" s="603">
        <v>0</v>
      </c>
      <c r="L1284" s="615">
        <v>0</v>
      </c>
      <c r="O1284" s="6">
        <v>42461</v>
      </c>
      <c r="P1284" s="5" t="str">
        <f t="shared" si="121"/>
        <v>No</v>
      </c>
      <c r="Q1284" s="269"/>
      <c r="R1284" s="6">
        <v>42095</v>
      </c>
      <c r="S1284"/>
    </row>
    <row r="1285" spans="1:20" ht="14.5" hidden="1" x14ac:dyDescent="0.35">
      <c r="A1285" s="603" t="s">
        <v>1092</v>
      </c>
      <c r="B1285" s="113" t="s">
        <v>1120</v>
      </c>
      <c r="C1285" s="614" t="s">
        <v>968</v>
      </c>
      <c r="D1285" s="603" t="s">
        <v>599</v>
      </c>
      <c r="E1285" s="603">
        <v>130</v>
      </c>
      <c r="F1285" s="603" t="s">
        <v>1094</v>
      </c>
      <c r="G1285" s="603"/>
      <c r="H1285" s="603"/>
      <c r="I1285" s="603">
        <v>0</v>
      </c>
      <c r="L1285" s="615">
        <v>0</v>
      </c>
      <c r="O1285" s="51">
        <f>IF(P1285="Yes",'MD Rates'!$B$1,R1285)</f>
        <v>42461</v>
      </c>
      <c r="P1285" s="5" t="str">
        <f t="shared" si="121"/>
        <v>No</v>
      </c>
      <c r="Q1285" s="269"/>
      <c r="R1285" s="6">
        <v>42461</v>
      </c>
      <c r="S1285"/>
    </row>
    <row r="1286" spans="1:20" ht="14.5" hidden="1" x14ac:dyDescent="0.35">
      <c r="A1286" s="603" t="s">
        <v>1092</v>
      </c>
      <c r="B1286" s="113" t="s">
        <v>1120</v>
      </c>
      <c r="C1286" s="614" t="s">
        <v>968</v>
      </c>
      <c r="D1286" s="603" t="s">
        <v>600</v>
      </c>
      <c r="E1286" s="603">
        <v>130</v>
      </c>
      <c r="F1286" s="603" t="s">
        <v>1093</v>
      </c>
      <c r="G1286" s="603"/>
      <c r="H1286" s="603"/>
      <c r="I1286" s="603">
        <v>0</v>
      </c>
      <c r="L1286" s="615">
        <v>0</v>
      </c>
      <c r="O1286" s="6">
        <v>42461</v>
      </c>
      <c r="P1286" s="5" t="str">
        <f t="shared" si="121"/>
        <v>No</v>
      </c>
      <c r="Q1286" s="269"/>
      <c r="R1286" s="6">
        <v>42095</v>
      </c>
      <c r="S1286"/>
    </row>
    <row r="1287" spans="1:20" ht="14.5" hidden="1" x14ac:dyDescent="0.35">
      <c r="A1287" s="603" t="s">
        <v>1092</v>
      </c>
      <c r="B1287" s="113" t="s">
        <v>1120</v>
      </c>
      <c r="C1287" s="614" t="s">
        <v>968</v>
      </c>
      <c r="D1287" s="603" t="s">
        <v>600</v>
      </c>
      <c r="E1287" s="603">
        <v>130</v>
      </c>
      <c r="F1287" s="603" t="s">
        <v>1094</v>
      </c>
      <c r="G1287" s="603"/>
      <c r="H1287" s="603"/>
      <c r="I1287" s="603">
        <v>0</v>
      </c>
      <c r="L1287" s="615">
        <v>0</v>
      </c>
      <c r="O1287" s="51">
        <f>IF(P1287="Yes",'MD Rates'!$B$1,R1287)</f>
        <v>42461</v>
      </c>
      <c r="P1287" s="5" t="str">
        <f t="shared" si="121"/>
        <v>No</v>
      </c>
      <c r="Q1287" s="269"/>
      <c r="R1287" s="6">
        <v>42461</v>
      </c>
      <c r="S1287"/>
    </row>
    <row r="1288" spans="1:20" ht="14.5" hidden="1" x14ac:dyDescent="0.35">
      <c r="A1288" s="603" t="s">
        <v>1092</v>
      </c>
      <c r="B1288" s="113" t="s">
        <v>1120</v>
      </c>
      <c r="C1288" s="614" t="s">
        <v>968</v>
      </c>
      <c r="D1288" s="603" t="s">
        <v>601</v>
      </c>
      <c r="E1288" s="603">
        <v>130</v>
      </c>
      <c r="F1288" s="603" t="s">
        <v>1093</v>
      </c>
      <c r="G1288" s="603"/>
      <c r="H1288" s="603"/>
      <c r="I1288" s="603">
        <v>0</v>
      </c>
      <c r="L1288" s="615">
        <v>0</v>
      </c>
      <c r="O1288" s="6">
        <v>42461</v>
      </c>
      <c r="P1288" s="5" t="str">
        <f t="shared" si="121"/>
        <v>No</v>
      </c>
      <c r="Q1288" s="269"/>
      <c r="R1288" s="6">
        <v>42095</v>
      </c>
      <c r="S1288"/>
    </row>
    <row r="1289" spans="1:20" ht="14.5" hidden="1" x14ac:dyDescent="0.35">
      <c r="A1289" s="603" t="s">
        <v>1092</v>
      </c>
      <c r="B1289" s="113" t="s">
        <v>1120</v>
      </c>
      <c r="C1289" s="614" t="s">
        <v>968</v>
      </c>
      <c r="D1289" s="603" t="s">
        <v>601</v>
      </c>
      <c r="E1289" s="603">
        <v>130</v>
      </c>
      <c r="F1289" s="603" t="s">
        <v>1094</v>
      </c>
      <c r="G1289" s="603"/>
      <c r="H1289" s="603"/>
      <c r="I1289" s="603">
        <v>0</v>
      </c>
      <c r="L1289" s="615">
        <v>0</v>
      </c>
      <c r="O1289" s="51">
        <f>IF(P1289="Yes",'MD Rates'!$B$1,R1289)</f>
        <v>42461</v>
      </c>
      <c r="P1289" s="5" t="str">
        <f t="shared" si="121"/>
        <v>No</v>
      </c>
      <c r="Q1289" s="269"/>
      <c r="R1289" s="6">
        <v>42461</v>
      </c>
      <c r="S1289"/>
    </row>
    <row r="1290" spans="1:20" ht="14.5" hidden="1" x14ac:dyDescent="0.35">
      <c r="A1290" s="603" t="s">
        <v>1092</v>
      </c>
      <c r="B1290" s="113" t="s">
        <v>1120</v>
      </c>
      <c r="C1290" s="614" t="s">
        <v>968</v>
      </c>
      <c r="D1290" s="603" t="s">
        <v>602</v>
      </c>
      <c r="E1290" s="603">
        <v>130</v>
      </c>
      <c r="F1290" s="603" t="s">
        <v>1093</v>
      </c>
      <c r="G1290" s="603"/>
      <c r="H1290" s="603"/>
      <c r="I1290" s="603">
        <v>0</v>
      </c>
      <c r="L1290" s="615">
        <v>0</v>
      </c>
      <c r="O1290" s="6">
        <v>42461</v>
      </c>
      <c r="P1290" s="5" t="str">
        <f t="shared" si="121"/>
        <v>No</v>
      </c>
      <c r="Q1290" s="269"/>
      <c r="R1290" s="6">
        <v>42095</v>
      </c>
      <c r="S1290"/>
    </row>
    <row r="1291" spans="1:20" ht="14.5" hidden="1" x14ac:dyDescent="0.35">
      <c r="A1291" s="603" t="s">
        <v>1092</v>
      </c>
      <c r="B1291" s="113" t="s">
        <v>1120</v>
      </c>
      <c r="C1291" s="614" t="s">
        <v>968</v>
      </c>
      <c r="D1291" s="603" t="s">
        <v>602</v>
      </c>
      <c r="E1291" s="603">
        <v>130</v>
      </c>
      <c r="F1291" s="603" t="s">
        <v>1094</v>
      </c>
      <c r="G1291" s="603"/>
      <c r="H1291" s="603"/>
      <c r="I1291" s="603">
        <v>0</v>
      </c>
      <c r="L1291" s="615">
        <v>0</v>
      </c>
      <c r="O1291" s="51">
        <f>IF(P1291="Yes",'MD Rates'!$B$1,R1291)</f>
        <v>42461</v>
      </c>
      <c r="P1291" s="5" t="str">
        <f t="shared" si="121"/>
        <v>No</v>
      </c>
      <c r="Q1291" s="269"/>
      <c r="R1291" s="6">
        <v>42461</v>
      </c>
      <c r="S1291"/>
    </row>
    <row r="1292" spans="1:20" ht="14.5" hidden="1" x14ac:dyDescent="0.35">
      <c r="A1292" t="s">
        <v>312</v>
      </c>
      <c r="B1292" s="241" t="s">
        <v>1120</v>
      </c>
      <c r="C1292" s="709" t="s">
        <v>966</v>
      </c>
      <c r="F1292" t="s">
        <v>256</v>
      </c>
      <c r="I1292" s="603">
        <v>2008</v>
      </c>
      <c r="L1292" s="615">
        <v>2008</v>
      </c>
      <c r="O1292" s="51">
        <f>IF(P1292="Yes",'MD Rates'!$B$1,R1292)</f>
        <v>42826</v>
      </c>
      <c r="P1292" s="5" t="str">
        <f t="shared" si="121"/>
        <v>No</v>
      </c>
      <c r="R1292" s="6">
        <v>42826</v>
      </c>
      <c r="S1292"/>
    </row>
    <row r="1293" spans="1:20" ht="14.5" hidden="1" x14ac:dyDescent="0.35">
      <c r="A1293" t="s">
        <v>313</v>
      </c>
      <c r="B1293" s="241" t="s">
        <v>1120</v>
      </c>
      <c r="C1293" s="709" t="s">
        <v>966</v>
      </c>
      <c r="F1293" s="882" t="s">
        <v>256</v>
      </c>
      <c r="I1293" s="603">
        <v>2008</v>
      </c>
      <c r="L1293" s="615">
        <v>2008</v>
      </c>
      <c r="O1293" s="51">
        <f>IF(P1293="Yes",'MD Rates'!$B$1,R1293)</f>
        <v>42826</v>
      </c>
      <c r="P1293" s="5" t="str">
        <f t="shared" si="121"/>
        <v>No</v>
      </c>
      <c r="R1293" s="6">
        <v>42826</v>
      </c>
      <c r="S1293"/>
    </row>
    <row r="1294" spans="1:20" ht="14.5" x14ac:dyDescent="0.35">
      <c r="A1294" t="s">
        <v>1135</v>
      </c>
      <c r="B1294" s="113" t="s">
        <v>1120</v>
      </c>
      <c r="C1294" s="709" t="s">
        <v>969</v>
      </c>
      <c r="F1294" t="s">
        <v>1137</v>
      </c>
      <c r="I1294" s="603">
        <v>630</v>
      </c>
      <c r="L1294" s="1001">
        <f>'MD Rates'!B101</f>
        <v>649</v>
      </c>
      <c r="O1294" s="51">
        <f>IF(P1294="Yes",'MD Rates'!$B$1,R1294)</f>
        <v>44287</v>
      </c>
      <c r="P1294" s="5" t="str">
        <f>IF(I1294&lt;&gt;L1294,"Yes","No")</f>
        <v>Yes</v>
      </c>
      <c r="R1294" s="6">
        <v>43922</v>
      </c>
      <c r="T1294" s="100" t="s">
        <v>325</v>
      </c>
    </row>
    <row r="1295" spans="1:20" ht="14.5" x14ac:dyDescent="0.35">
      <c r="A1295" t="s">
        <v>1136</v>
      </c>
      <c r="B1295" s="113" t="s">
        <v>1120</v>
      </c>
      <c r="C1295" s="709" t="s">
        <v>969</v>
      </c>
      <c r="F1295" t="s">
        <v>1137</v>
      </c>
      <c r="I1295" s="603">
        <v>630</v>
      </c>
      <c r="L1295" s="1001">
        <f>L1294</f>
        <v>649</v>
      </c>
      <c r="O1295" s="51">
        <f>IF(P1295="Yes",'MD Rates'!$B$1,R1295)</f>
        <v>44287</v>
      </c>
      <c r="P1295" s="5" t="str">
        <f>IF(I1295&lt;&gt;L1295,"Yes","No")</f>
        <v>Yes</v>
      </c>
      <c r="R1295" s="6">
        <v>43922</v>
      </c>
      <c r="T1295" s="100" t="s">
        <v>325</v>
      </c>
    </row>
    <row r="1299" spans="1:11" ht="13" thickBot="1" x14ac:dyDescent="0.3"/>
    <row r="1300" spans="1:11" ht="13.5" thickBot="1" x14ac:dyDescent="0.3">
      <c r="A1300" s="956"/>
      <c r="B1300" s="956"/>
      <c r="C1300" s="956"/>
      <c r="D1300" s="956"/>
      <c r="E1300" s="956"/>
      <c r="F1300" s="956"/>
      <c r="G1300" s="956"/>
      <c r="H1300" s="956"/>
      <c r="I1300" s="957"/>
      <c r="J1300" s="957"/>
      <c r="K1300" s="953" t="s">
        <v>957</v>
      </c>
    </row>
    <row r="1301" spans="1:11" ht="13" thickBot="1" x14ac:dyDescent="0.3">
      <c r="A1301" s="958"/>
      <c r="B1301" s="958"/>
      <c r="C1301" s="958"/>
      <c r="D1301" s="958"/>
      <c r="E1301" s="958"/>
      <c r="F1301" s="958"/>
      <c r="G1301" s="958"/>
      <c r="H1301" s="958"/>
      <c r="I1301" s="959"/>
      <c r="J1301" s="959"/>
      <c r="K1301" s="954">
        <v>49.87</v>
      </c>
    </row>
    <row r="1302" spans="1:11" ht="13" thickBot="1" x14ac:dyDescent="0.3">
      <c r="A1302" s="958"/>
      <c r="B1302" s="958"/>
      <c r="C1302" s="958"/>
      <c r="D1302" s="958"/>
      <c r="E1302" s="958"/>
      <c r="F1302" s="958"/>
      <c r="G1302" s="958"/>
      <c r="H1302" s="958"/>
      <c r="I1302" s="959"/>
      <c r="J1302" s="959"/>
      <c r="K1302" s="954">
        <v>49.87</v>
      </c>
    </row>
    <row r="1303" spans="1:11" ht="13" thickBot="1" x14ac:dyDescent="0.3">
      <c r="A1303" s="958"/>
      <c r="B1303" s="958"/>
      <c r="C1303" s="958"/>
      <c r="D1303" s="958"/>
      <c r="E1303" s="958"/>
      <c r="F1303" s="958"/>
      <c r="G1303" s="958"/>
      <c r="H1303" s="958"/>
      <c r="I1303" s="959"/>
      <c r="J1303" s="959"/>
      <c r="K1303" s="954">
        <v>49.87</v>
      </c>
    </row>
    <row r="1304" spans="1:11" x14ac:dyDescent="0.25">
      <c r="A1304" s="24"/>
      <c r="B1304" s="24"/>
      <c r="C1304" s="328"/>
      <c r="D1304" s="24"/>
      <c r="E1304" s="24"/>
      <c r="F1304" s="24"/>
      <c r="G1304" s="24"/>
      <c r="H1304" s="24"/>
      <c r="I1304" s="24"/>
      <c r="J1304" s="24"/>
    </row>
    <row r="1305" spans="1:11" x14ac:dyDescent="0.25">
      <c r="F1305" s="24"/>
      <c r="G1305" s="24"/>
      <c r="H1305" s="24"/>
      <c r="I1305" s="24"/>
    </row>
    <row r="1306" spans="1:11" x14ac:dyDescent="0.25">
      <c r="F1306" s="24"/>
      <c r="G1306" s="24"/>
      <c r="H1306" s="24"/>
      <c r="I1306" s="8"/>
    </row>
    <row r="1307" spans="1:11" x14ac:dyDescent="0.25">
      <c r="F1307" s="24"/>
      <c r="G1307" s="24"/>
      <c r="H1307" s="24"/>
      <c r="I1307" s="8"/>
    </row>
    <row r="1308" spans="1:11" x14ac:dyDescent="0.25">
      <c r="F1308" s="24"/>
      <c r="G1308" s="24"/>
      <c r="H1308" s="24"/>
      <c r="I1308" s="24"/>
    </row>
  </sheetData>
  <autoFilter ref="A1:T1295" xr:uid="{00000000-0009-0000-0000-000006000000}">
    <filterColumn colId="15">
      <filters>
        <filter val="Yes"/>
      </filters>
    </filterColumn>
  </autoFilter>
  <phoneticPr fontId="29" type="noConversion"/>
  <conditionalFormatting sqref="O2:O9 O11:O959">
    <cfRule type="expression" dxfId="13" priority="26" stopIfTrue="1">
      <formula>O2&lt;&gt;R2</formula>
    </cfRule>
  </conditionalFormatting>
  <conditionalFormatting sqref="P1296:P65648 P1292:P1293 P1:P959">
    <cfRule type="cellIs" dxfId="12" priority="28" stopIfTrue="1" operator="equal">
      <formula>"Yes"</formula>
    </cfRule>
  </conditionalFormatting>
  <conditionalFormatting sqref="O960 O1090 O962 O964 O966 O968 O970 O972 O974 O976 O978 O980 O982 O984 O986 O988 O990 O992 O994 O996 O998 O1000 O1002 O1004 O1006 O1008 O1010 O1012 O1014 O1016 O1018 O1020 O1022 O1024 O1026 O1028 O1030 O1032 O1034 O1036 O1038 O1040 O1042 O1044 O1046 O1048 O1050 O1052 O1054 O1056 O1058 O1060 O1062 O1064 O1066 O1068 O1070 O1072 O1074 O1076 O1078 O1080 O1082 O1084 O1086 O1088 O1092 O1094 O1096 O1098 O1100 O1102 O1104 O1106 O1108 O1110 O1112 O1114 O1116 O1118 O1120 O1122 O1124 O1126 O1128 O1130 O1132 O1134 O1136 O1138 O1140 O1142 O1144 O1146 O1148 O1150 O1152 O1154 O1156 O1158 O1160 O1162 O1164 O1166 O1168 O1170 O1172 O1174 O1176 O1178 O1180 O1182 O1184 O1186 O1188 O1190 O1192 O1194 O1196 O1198 O1200 O1202 O1204 O1206 O1208 O1210 O1212 O1214 O1216 O1218 O1220 O1222 O1224 O1226 O1228 O1230 O1232 O1234 O1236 O1238 O1240 O1242 O1244 O1246 O1248 O1250 O1252 O1254 O1256 O1258 O1260 O1262 O1264 O1266 O1268 O1270 O1272 O1274 O1276 O1278 O1280 O1282 O1284 O1286 O1288 O1290">
    <cfRule type="cellIs" dxfId="11" priority="17" stopIfTrue="1" operator="equal">
      <formula>"Yes"</formula>
    </cfRule>
  </conditionalFormatting>
  <conditionalFormatting sqref="P1089">
    <cfRule type="cellIs" dxfId="10" priority="14" stopIfTrue="1" operator="equal">
      <formula>"Yes"</formula>
    </cfRule>
  </conditionalFormatting>
  <conditionalFormatting sqref="P960">
    <cfRule type="cellIs" dxfId="9" priority="13" stopIfTrue="1" operator="equal">
      <formula>"Yes"</formula>
    </cfRule>
  </conditionalFormatting>
  <conditionalFormatting sqref="P1090:P1291 P961:P1088">
    <cfRule type="cellIs" dxfId="8" priority="12" stopIfTrue="1" operator="equal">
      <formula>"Yes"</formula>
    </cfRule>
  </conditionalFormatting>
  <conditionalFormatting sqref="O10">
    <cfRule type="expression" dxfId="7" priority="11" stopIfTrue="1">
      <formula>O10&lt;&gt;R10</formula>
    </cfRule>
  </conditionalFormatting>
  <conditionalFormatting sqref="S858:S895">
    <cfRule type="expression" dxfId="6" priority="129" stopIfTrue="1">
      <formula>S858&lt;&gt;#REF!</formula>
    </cfRule>
  </conditionalFormatting>
  <conditionalFormatting sqref="O1289 O1287 O1285 O1283 O1281 O1279 O1277 O1275 O1273 O1271 O1269 O1267 O1265 O1263 O1261 O1259 O1257 O1255 O1253 O1251 O1249 O1247 O1245 O1243 O1241 O1239 O1237 O1235 O1233 O1231 O1229 O1227 O1225 O1223 O1221 O1219 O1217 O1215 O1213 O1211 O1209 O1207 O1205 O1203 O1201 O1199 O1197 O1195 O1193 O1191 O1189 O1187 O1185 O1183 O1181 O1179 O1177 O1175 O1173 O1171 O1169 O1167 O1165 O1163 O1161 O1159 O1157 O1155 O1153 O1151 O1149 O1147 O1145 O1143 O1141 O1139 O1137 O1135 O1133 O1131 O1129 O1127 O1125 O1123 O1121 O1119 O1117 O1115 O1113 O1111 O1109 O1107 O1105 O1103 O1101 O1099 O1097 O1095 O1093 O1091 O1089 O1087 O1085 O1083 O1081 O1079 O1077 O1075 O1073 O1071 O1069 O1067 O1065 O1063 O1061 O1059 O1057 O1055 O1053 O1051 O1049 O1047 O1045 O1043 O1041 O1039 O1037 O1035 O1033 O1031 O1029 O1027 O1025 O1023 O1021 O1019 O1017 O1015 O1013 O1011 O1009 O1007 O1005 O1003 O1001 O999 O997 O995 O993 O991 O989 O987 O985 O983 O981 O979 O977 O975 O973 O971 O969 O967 O965 O963 O961 O1291:O1293">
    <cfRule type="expression" dxfId="5" priority="6" stopIfTrue="1">
      <formula>O961&lt;&gt;R961</formula>
    </cfRule>
  </conditionalFormatting>
  <conditionalFormatting sqref="O1294">
    <cfRule type="expression" dxfId="4" priority="5" stopIfTrue="1">
      <formula>O1294&lt;&gt;R1294</formula>
    </cfRule>
  </conditionalFormatting>
  <conditionalFormatting sqref="P1294">
    <cfRule type="cellIs" dxfId="3" priority="3" stopIfTrue="1" operator="equal">
      <formula>"Yes"</formula>
    </cfRule>
  </conditionalFormatting>
  <conditionalFormatting sqref="P1295">
    <cfRule type="cellIs" dxfId="2" priority="2" stopIfTrue="1" operator="equal">
      <formula>"Yes"</formula>
    </cfRule>
  </conditionalFormatting>
  <conditionalFormatting sqref="O1295">
    <cfRule type="expression" dxfId="1" priority="1" stopIfTrue="1">
      <formula>O1295&lt;&gt;R1295</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D30" sqref="D30"/>
    </sheetView>
  </sheetViews>
  <sheetFormatPr defaultRowHeight="12.5" x14ac:dyDescent="0.25"/>
  <cols>
    <col min="1" max="1" width="34.81640625" bestFit="1" customWidth="1"/>
    <col min="3" max="3" width="20.7265625" bestFit="1" customWidth="1"/>
  </cols>
  <sheetData>
    <row r="1" spans="1:7" ht="13.5" thickBot="1" x14ac:dyDescent="0.35">
      <c r="A1" s="1" t="s">
        <v>179</v>
      </c>
      <c r="C1" s="144">
        <f>'MD Rates'!B1</f>
        <v>44287</v>
      </c>
      <c r="D1" s="60"/>
      <c r="E1" s="145" t="s">
        <v>180</v>
      </c>
    </row>
    <row r="2" spans="1:7" x14ac:dyDescent="0.25">
      <c r="A2" s="146" t="s">
        <v>181</v>
      </c>
      <c r="B2" s="147" t="s">
        <v>824</v>
      </c>
      <c r="C2" t="s">
        <v>182</v>
      </c>
      <c r="D2" s="148" t="s">
        <v>322</v>
      </c>
      <c r="E2" s="145" t="s">
        <v>183</v>
      </c>
      <c r="F2" t="s">
        <v>184</v>
      </c>
      <c r="G2" t="s">
        <v>870</v>
      </c>
    </row>
    <row r="3" spans="1:7" ht="13" x14ac:dyDescent="0.25">
      <c r="A3" s="149" t="s">
        <v>185</v>
      </c>
      <c r="B3" s="224">
        <f>'MD Rates'!G212</f>
        <v>94.15</v>
      </c>
      <c r="C3" s="150" t="s">
        <v>186</v>
      </c>
      <c r="D3" s="151">
        <f>$B$3</f>
        <v>94.15</v>
      </c>
      <c r="E3" s="152"/>
      <c r="F3" s="153">
        <v>1039</v>
      </c>
      <c r="G3" s="154" t="s">
        <v>187</v>
      </c>
    </row>
    <row r="4" spans="1:7" ht="13" x14ac:dyDescent="0.25">
      <c r="A4" s="149" t="s">
        <v>616</v>
      </c>
      <c r="B4" s="224">
        <f>'MD Rates'!G213</f>
        <v>47.07</v>
      </c>
      <c r="C4" s="150" t="s">
        <v>188</v>
      </c>
      <c r="D4" s="151">
        <f>$B$3+($B$4*1)</f>
        <v>141.22</v>
      </c>
      <c r="E4" s="152"/>
      <c r="F4" s="153">
        <v>1041</v>
      </c>
      <c r="G4" s="154" t="s">
        <v>189</v>
      </c>
    </row>
    <row r="5" spans="1:7" ht="13" x14ac:dyDescent="0.25">
      <c r="A5" s="149" t="s">
        <v>190</v>
      </c>
      <c r="B5" s="224">
        <f>'MD Rates'!G214</f>
        <v>282.47000000000003</v>
      </c>
      <c r="C5" s="150" t="s">
        <v>191</v>
      </c>
      <c r="D5" s="151">
        <f>$B$3+($B$4*2)</f>
        <v>188.29000000000002</v>
      </c>
      <c r="E5" s="152"/>
      <c r="F5" s="153">
        <v>1043</v>
      </c>
      <c r="G5" s="154" t="s">
        <v>192</v>
      </c>
    </row>
    <row r="6" spans="1:7" ht="13" x14ac:dyDescent="0.25">
      <c r="A6" s="149" t="s">
        <v>194</v>
      </c>
      <c r="B6" s="224">
        <f>'MD Rates'!G215</f>
        <v>143.58000000000001</v>
      </c>
      <c r="C6" s="150" t="s">
        <v>195</v>
      </c>
      <c r="D6" s="151">
        <f>$B$3+($B$4*3)</f>
        <v>235.36</v>
      </c>
      <c r="E6" s="152"/>
      <c r="F6" s="153">
        <v>1045</v>
      </c>
      <c r="G6" s="154" t="s">
        <v>196</v>
      </c>
    </row>
    <row r="7" spans="1:7" ht="13" x14ac:dyDescent="0.25">
      <c r="A7" s="149" t="s">
        <v>197</v>
      </c>
      <c r="B7" s="224">
        <f>'MD Rates'!G216</f>
        <v>122.67</v>
      </c>
      <c r="C7" s="150" t="s">
        <v>198</v>
      </c>
      <c r="D7" s="151">
        <f>$B$3+$B$4</f>
        <v>141.22</v>
      </c>
      <c r="E7" s="152"/>
      <c r="F7" s="153">
        <v>1049</v>
      </c>
      <c r="G7" s="154" t="s">
        <v>199</v>
      </c>
    </row>
    <row r="8" spans="1:7" ht="13" x14ac:dyDescent="0.25">
      <c r="A8" s="149" t="s">
        <v>517</v>
      </c>
      <c r="B8" s="224">
        <f>'MD Rates'!G217</f>
        <v>23.57</v>
      </c>
      <c r="C8" s="150" t="s">
        <v>200</v>
      </c>
      <c r="D8" s="151">
        <f>$B$3*2</f>
        <v>188.3</v>
      </c>
      <c r="E8" s="152"/>
      <c r="F8" s="153">
        <v>1051</v>
      </c>
      <c r="G8" s="154" t="s">
        <v>201</v>
      </c>
    </row>
    <row r="9" spans="1:7" ht="13" x14ac:dyDescent="0.25">
      <c r="A9" s="149" t="s">
        <v>202</v>
      </c>
      <c r="B9" s="224">
        <f>'MD Rates'!G218</f>
        <v>176.36</v>
      </c>
      <c r="C9" s="150" t="s">
        <v>203</v>
      </c>
      <c r="D9" s="151">
        <f>$B$3*2</f>
        <v>188.3</v>
      </c>
      <c r="E9" s="152"/>
      <c r="F9" s="153">
        <v>1053</v>
      </c>
      <c r="G9" s="154" t="s">
        <v>204</v>
      </c>
    </row>
    <row r="10" spans="1:7" ht="13.5" thickBot="1" x14ac:dyDescent="0.3">
      <c r="A10" s="155" t="s">
        <v>205</v>
      </c>
      <c r="B10" s="225">
        <f>'MD Rates'!G219</f>
        <v>58.22</v>
      </c>
      <c r="C10" s="150" t="s">
        <v>206</v>
      </c>
      <c r="D10" s="151">
        <f>$B$5</f>
        <v>282.47000000000003</v>
      </c>
      <c r="E10" s="152"/>
      <c r="F10" s="153">
        <v>1055</v>
      </c>
      <c r="G10" s="154" t="s">
        <v>207</v>
      </c>
    </row>
    <row r="11" spans="1:7" ht="13" x14ac:dyDescent="0.25">
      <c r="C11" s="150" t="s">
        <v>208</v>
      </c>
      <c r="D11" s="151">
        <f>$B$3</f>
        <v>94.15</v>
      </c>
      <c r="E11" s="152"/>
      <c r="F11" s="153">
        <v>1057</v>
      </c>
      <c r="G11" s="154" t="s">
        <v>209</v>
      </c>
    </row>
    <row r="12" spans="1:7" ht="13" x14ac:dyDescent="0.25">
      <c r="C12" s="150" t="s">
        <v>210</v>
      </c>
      <c r="D12" s="151">
        <f>$B$3+$B$8</f>
        <v>117.72</v>
      </c>
      <c r="E12" s="152">
        <f>$B$8</f>
        <v>23.57</v>
      </c>
      <c r="F12" s="153">
        <v>1059</v>
      </c>
      <c r="G12" s="154" t="s">
        <v>211</v>
      </c>
    </row>
    <row r="13" spans="1:7" ht="13" x14ac:dyDescent="0.25">
      <c r="C13" s="154" t="s">
        <v>212</v>
      </c>
      <c r="D13" s="156">
        <f>$B$3+($B$8*2)</f>
        <v>141.29000000000002</v>
      </c>
      <c r="E13" s="157">
        <f>($B$8*2)</f>
        <v>47.14</v>
      </c>
      <c r="F13" s="158">
        <v>1061</v>
      </c>
      <c r="G13" s="154" t="s">
        <v>213</v>
      </c>
    </row>
    <row r="14" spans="1:7" ht="13" x14ac:dyDescent="0.25">
      <c r="C14" s="150" t="s">
        <v>214</v>
      </c>
      <c r="D14" s="156">
        <f>$B$3+($B$8*3)</f>
        <v>164.86</v>
      </c>
      <c r="E14" s="157">
        <f>($B$8*3)</f>
        <v>70.710000000000008</v>
      </c>
      <c r="F14" s="158">
        <v>1063</v>
      </c>
      <c r="G14" s="154" t="s">
        <v>215</v>
      </c>
    </row>
    <row r="15" spans="1:7" ht="13" x14ac:dyDescent="0.25">
      <c r="C15" s="154" t="s">
        <v>216</v>
      </c>
      <c r="D15" s="156">
        <f>$B$3+$B$4</f>
        <v>141.22</v>
      </c>
      <c r="E15" s="157">
        <f>$B$4</f>
        <v>47.07</v>
      </c>
      <c r="F15" s="158">
        <v>1065</v>
      </c>
      <c r="G15" s="154" t="s">
        <v>217</v>
      </c>
    </row>
    <row r="16" spans="1:7" ht="13" x14ac:dyDescent="0.25">
      <c r="C16" s="154" t="s">
        <v>218</v>
      </c>
      <c r="D16" s="156">
        <f>$B$3+($B$4*2)</f>
        <v>188.29000000000002</v>
      </c>
      <c r="E16" s="157">
        <f>$B$4</f>
        <v>47.07</v>
      </c>
      <c r="F16" s="158">
        <v>1067</v>
      </c>
      <c r="G16" s="159" t="s">
        <v>219</v>
      </c>
    </row>
    <row r="17" spans="2:7" ht="13" x14ac:dyDescent="0.3">
      <c r="B17" s="60"/>
      <c r="C17" s="154" t="s">
        <v>220</v>
      </c>
      <c r="D17" s="160">
        <f>$B$3+$B$4+$B$8</f>
        <v>164.79</v>
      </c>
      <c r="E17" s="145">
        <f>$B$4+$B$8</f>
        <v>70.64</v>
      </c>
      <c r="F17" s="158">
        <v>1069</v>
      </c>
      <c r="G17" s="159" t="s">
        <v>221</v>
      </c>
    </row>
    <row r="18" spans="2:7" ht="13" x14ac:dyDescent="0.3">
      <c r="B18" s="60"/>
      <c r="C18" s="150" t="s">
        <v>222</v>
      </c>
      <c r="D18" s="160">
        <f>$B$3+$B$4+($B$8*2)</f>
        <v>188.36</v>
      </c>
      <c r="E18" s="145">
        <f>$B$4+($B$8*2)</f>
        <v>94.210000000000008</v>
      </c>
      <c r="F18" s="158">
        <v>1071</v>
      </c>
      <c r="G18" s="154" t="s">
        <v>223</v>
      </c>
    </row>
    <row r="19" spans="2:7" ht="13" x14ac:dyDescent="0.3">
      <c r="B19" s="60"/>
      <c r="C19" s="154" t="s">
        <v>224</v>
      </c>
      <c r="D19" s="160">
        <f>$B$3+$B$4+($B$8*3)</f>
        <v>211.93</v>
      </c>
      <c r="E19" s="145">
        <f>$B$4+($B$8*3)</f>
        <v>117.78</v>
      </c>
      <c r="F19" s="158">
        <v>1073</v>
      </c>
      <c r="G19" s="154" t="s">
        <v>225</v>
      </c>
    </row>
    <row r="20" spans="2:7" ht="13" x14ac:dyDescent="0.3">
      <c r="C20" s="154" t="s">
        <v>226</v>
      </c>
      <c r="D20" s="160">
        <f>$B$3*2</f>
        <v>188.3</v>
      </c>
      <c r="E20" s="145"/>
      <c r="F20" s="158">
        <v>1075</v>
      </c>
      <c r="G20" s="159" t="s">
        <v>227</v>
      </c>
    </row>
    <row r="21" spans="2:7" ht="13" x14ac:dyDescent="0.3">
      <c r="C21" s="154" t="s">
        <v>228</v>
      </c>
      <c r="D21" s="160">
        <f>($B$3*2)+$B$8</f>
        <v>211.87</v>
      </c>
      <c r="E21" s="145">
        <f>$B$8</f>
        <v>23.57</v>
      </c>
      <c r="F21" s="158">
        <v>1079</v>
      </c>
      <c r="G21" s="159" t="s">
        <v>229</v>
      </c>
    </row>
    <row r="22" spans="2:7" ht="13" x14ac:dyDescent="0.3">
      <c r="C22" s="150" t="s">
        <v>230</v>
      </c>
      <c r="D22" s="160">
        <f>($B$3*2)+($B$8*2)</f>
        <v>235.44</v>
      </c>
      <c r="E22" s="145">
        <f>($B$8*2)</f>
        <v>47.14</v>
      </c>
      <c r="F22" s="158">
        <v>1081</v>
      </c>
      <c r="G22" s="154" t="s">
        <v>231</v>
      </c>
    </row>
    <row r="23" spans="2:7" ht="13" x14ac:dyDescent="0.3">
      <c r="C23" s="154" t="s">
        <v>232</v>
      </c>
      <c r="D23" s="160">
        <f>($B$3*2)+($B$8*3)</f>
        <v>259.01</v>
      </c>
      <c r="E23" s="145">
        <f>($B$8*3)</f>
        <v>70.710000000000008</v>
      </c>
      <c r="F23" s="153">
        <v>1083</v>
      </c>
      <c r="G23" s="154" t="s">
        <v>233</v>
      </c>
    </row>
    <row r="24" spans="2:7" ht="13" x14ac:dyDescent="0.25">
      <c r="C24" s="154" t="s">
        <v>234</v>
      </c>
      <c r="D24" s="161">
        <f>$B$4</f>
        <v>47.07</v>
      </c>
      <c r="E24" s="157">
        <f>$B$4</f>
        <v>47.07</v>
      </c>
      <c r="F24" s="153">
        <v>1085</v>
      </c>
      <c r="G24" s="154" t="s">
        <v>235</v>
      </c>
    </row>
    <row r="25" spans="2:7" ht="13" x14ac:dyDescent="0.25">
      <c r="C25" s="154" t="s">
        <v>236</v>
      </c>
      <c r="D25" s="161">
        <f>$B$6</f>
        <v>143.58000000000001</v>
      </c>
      <c r="E25" s="157"/>
      <c r="F25" s="153">
        <v>1143</v>
      </c>
      <c r="G25" s="154" t="s">
        <v>237</v>
      </c>
    </row>
    <row r="26" spans="2:7" ht="13" x14ac:dyDescent="0.25">
      <c r="C26" s="154" t="s">
        <v>238</v>
      </c>
      <c r="D26" s="161">
        <f>$B$7</f>
        <v>122.67</v>
      </c>
      <c r="E26" s="157"/>
      <c r="F26" s="153">
        <v>1145</v>
      </c>
      <c r="G26" s="154" t="s">
        <v>239</v>
      </c>
    </row>
    <row r="27" spans="2:7" x14ac:dyDescent="0.25">
      <c r="C27" s="154" t="s">
        <v>240</v>
      </c>
      <c r="D27" s="162" t="s">
        <v>241</v>
      </c>
      <c r="E27" s="157"/>
      <c r="F27" s="153">
        <v>1091</v>
      </c>
      <c r="G27" s="154" t="s">
        <v>242</v>
      </c>
    </row>
    <row r="28" spans="2:7" x14ac:dyDescent="0.25">
      <c r="D28" s="60"/>
      <c r="E28" s="145"/>
    </row>
  </sheetData>
  <phoneticPr fontId="29" type="noConversion"/>
  <conditionalFormatting sqref="C3:C27 F3:G27 D24:E27 D3:E16">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heetViews>
  <sheetFormatPr defaultRowHeight="12.5" x14ac:dyDescent="0.25"/>
  <cols>
    <col min="4" max="4" width="11.26953125" bestFit="1" customWidth="1"/>
    <col min="5" max="6" width="12.81640625" bestFit="1" customWidth="1"/>
  </cols>
  <sheetData>
    <row r="1" spans="1:7" ht="13" x14ac:dyDescent="0.3">
      <c r="A1" s="12" t="s">
        <v>65</v>
      </c>
    </row>
    <row r="2" spans="1:7" x14ac:dyDescent="0.25">
      <c r="A2" t="s">
        <v>821</v>
      </c>
      <c r="C2" s="13">
        <v>39387</v>
      </c>
    </row>
    <row r="4" spans="1:7" x14ac:dyDescent="0.25">
      <c r="A4" t="s">
        <v>66</v>
      </c>
      <c r="D4" s="115">
        <v>23</v>
      </c>
      <c r="E4" t="s">
        <v>67</v>
      </c>
    </row>
    <row r="5" spans="1:7" x14ac:dyDescent="0.25">
      <c r="D5" s="59"/>
    </row>
    <row r="6" spans="1:7" x14ac:dyDescent="0.25">
      <c r="A6" t="s">
        <v>68</v>
      </c>
    </row>
    <row r="7" spans="1:7" x14ac:dyDescent="0.25">
      <c r="A7" t="s">
        <v>69</v>
      </c>
    </row>
    <row r="8" spans="1:7" x14ac:dyDescent="0.25">
      <c r="A8" t="s">
        <v>70</v>
      </c>
      <c r="C8" t="s">
        <v>71</v>
      </c>
      <c r="D8" t="s">
        <v>72</v>
      </c>
      <c r="E8" t="s">
        <v>73</v>
      </c>
      <c r="F8" t="s">
        <v>74</v>
      </c>
      <c r="G8" t="s">
        <v>75</v>
      </c>
    </row>
    <row r="9" spans="1:7" x14ac:dyDescent="0.25">
      <c r="A9" t="s">
        <v>76</v>
      </c>
      <c r="C9" t="s">
        <v>484</v>
      </c>
      <c r="D9" s="116">
        <v>399</v>
      </c>
      <c r="E9" s="116">
        <v>475</v>
      </c>
      <c r="F9" s="116">
        <v>580</v>
      </c>
      <c r="G9" s="116">
        <v>580</v>
      </c>
    </row>
    <row r="10" spans="1:7" x14ac:dyDescent="0.25">
      <c r="A10" t="s">
        <v>77</v>
      </c>
      <c r="C10" t="s">
        <v>78</v>
      </c>
      <c r="D10" s="115">
        <v>27</v>
      </c>
      <c r="E10" s="115">
        <v>33.5</v>
      </c>
      <c r="F10" s="115">
        <v>40</v>
      </c>
      <c r="G10" s="115">
        <v>40</v>
      </c>
    </row>
    <row r="11" spans="1:7" x14ac:dyDescent="0.25">
      <c r="A11" t="s">
        <v>79</v>
      </c>
      <c r="C11" t="s">
        <v>78</v>
      </c>
      <c r="D11" s="115">
        <v>16.5</v>
      </c>
      <c r="E11" s="115">
        <v>19.7</v>
      </c>
      <c r="F11" s="115">
        <v>22.7</v>
      </c>
      <c r="G11" s="115">
        <v>25.5</v>
      </c>
    </row>
    <row r="12" spans="1:7" x14ac:dyDescent="0.25">
      <c r="A12" t="s">
        <v>80</v>
      </c>
      <c r="C12" t="s">
        <v>78</v>
      </c>
      <c r="D12" s="115">
        <v>16.2</v>
      </c>
      <c r="E12" s="115">
        <v>18.3</v>
      </c>
      <c r="F12" s="115">
        <v>20.5</v>
      </c>
      <c r="G12" s="115">
        <v>20.5</v>
      </c>
    </row>
    <row r="15" spans="1:7" x14ac:dyDescent="0.25">
      <c r="A15" t="s">
        <v>81</v>
      </c>
    </row>
    <row r="16" spans="1:7" x14ac:dyDescent="0.25">
      <c r="A16" t="s">
        <v>69</v>
      </c>
      <c r="D16" t="s">
        <v>82</v>
      </c>
      <c r="E16" t="s">
        <v>73</v>
      </c>
      <c r="F16" t="s">
        <v>74</v>
      </c>
      <c r="G16" t="s">
        <v>83</v>
      </c>
    </row>
    <row r="17" spans="1:7" x14ac:dyDescent="0.25">
      <c r="A17" t="s">
        <v>70</v>
      </c>
      <c r="C17" t="s">
        <v>71</v>
      </c>
    </row>
    <row r="18" spans="1:7" x14ac:dyDescent="0.25">
      <c r="A18" t="s">
        <v>84</v>
      </c>
      <c r="C18" t="s">
        <v>78</v>
      </c>
      <c r="D18" s="115">
        <v>34</v>
      </c>
      <c r="E18" s="115">
        <v>43</v>
      </c>
      <c r="F18" s="115">
        <v>53</v>
      </c>
      <c r="G18" s="115">
        <v>53</v>
      </c>
    </row>
    <row r="19" spans="1:7" x14ac:dyDescent="0.25">
      <c r="A19" t="s">
        <v>85</v>
      </c>
      <c r="C19" t="s">
        <v>78</v>
      </c>
      <c r="D19" s="115">
        <v>23</v>
      </c>
      <c r="E19" s="115">
        <v>28.2</v>
      </c>
      <c r="F19" s="115">
        <v>33.5</v>
      </c>
      <c r="G19" s="115">
        <v>41</v>
      </c>
    </row>
    <row r="20" spans="1:7" x14ac:dyDescent="0.25">
      <c r="A20" t="s">
        <v>79</v>
      </c>
      <c r="C20" t="s">
        <v>78</v>
      </c>
      <c r="D20" s="115">
        <v>16.5</v>
      </c>
      <c r="E20" s="115">
        <v>19.7</v>
      </c>
      <c r="F20" s="115">
        <v>22.7</v>
      </c>
      <c r="G20" s="115">
        <v>25.5</v>
      </c>
    </row>
    <row r="21" spans="1:7" x14ac:dyDescent="0.25">
      <c r="A21" t="s">
        <v>80</v>
      </c>
      <c r="C21" t="s">
        <v>78</v>
      </c>
      <c r="D21" s="115">
        <v>16.2</v>
      </c>
      <c r="E21" s="115">
        <v>18.3</v>
      </c>
      <c r="F21" s="115">
        <v>20.5</v>
      </c>
      <c r="G21" s="115">
        <v>20.5</v>
      </c>
    </row>
    <row r="23" spans="1:7" x14ac:dyDescent="0.25">
      <c r="A23" t="s">
        <v>86</v>
      </c>
    </row>
    <row r="24" spans="1:7" x14ac:dyDescent="0.25">
      <c r="A24" t="s">
        <v>70</v>
      </c>
      <c r="C24" t="s">
        <v>71</v>
      </c>
      <c r="D24" t="s">
        <v>87</v>
      </c>
      <c r="E24" t="s">
        <v>88</v>
      </c>
    </row>
    <row r="25" spans="1:7" x14ac:dyDescent="0.25">
      <c r="A25" t="s">
        <v>89</v>
      </c>
      <c r="C25" t="s">
        <v>78</v>
      </c>
      <c r="D25" s="7">
        <v>16.2</v>
      </c>
      <c r="E25" s="7">
        <v>25.3</v>
      </c>
    </row>
    <row r="26" spans="1:7" x14ac:dyDescent="0.25">
      <c r="A26" t="s">
        <v>90</v>
      </c>
      <c r="C26" t="s">
        <v>78</v>
      </c>
      <c r="D26" s="7">
        <v>6.1</v>
      </c>
      <c r="E26" s="7">
        <v>9</v>
      </c>
    </row>
    <row r="28" spans="1:7" x14ac:dyDescent="0.25">
      <c r="A28" t="s">
        <v>91</v>
      </c>
    </row>
    <row r="29" spans="1:7" x14ac:dyDescent="0.25">
      <c r="A29" t="s">
        <v>92</v>
      </c>
      <c r="C29" s="115">
        <v>2</v>
      </c>
      <c r="D29" t="s">
        <v>93</v>
      </c>
    </row>
    <row r="30" spans="1:7" x14ac:dyDescent="0.25">
      <c r="C30" s="117"/>
    </row>
    <row r="31" spans="1:7" x14ac:dyDescent="0.25">
      <c r="A31" t="s">
        <v>94</v>
      </c>
      <c r="C31" s="115">
        <v>6.2</v>
      </c>
      <c r="D31" t="s">
        <v>93</v>
      </c>
    </row>
    <row r="33" spans="1:1" x14ac:dyDescent="0.25">
      <c r="A33" t="s">
        <v>95</v>
      </c>
    </row>
    <row r="34" spans="1:1" x14ac:dyDescent="0.25">
      <c r="A34" t="s">
        <v>96</v>
      </c>
    </row>
    <row r="35" spans="1:1" x14ac:dyDescent="0.25">
      <c r="A35" t="s">
        <v>97</v>
      </c>
    </row>
  </sheetData>
  <phoneticPr fontId="29"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MD Rates</vt:lpstr>
      <vt:lpstr>Fees and Allowances</vt:lpstr>
      <vt:lpstr>Pay Scale K</vt:lpstr>
      <vt:lpstr>Pay Scale L</vt:lpstr>
      <vt:lpstr>Pay scale M</vt:lpstr>
      <vt:lpstr>Pay scale Z</vt:lpstr>
      <vt:lpstr>Elements</vt:lpstr>
      <vt:lpstr>Dom Fee Analysis</vt:lpstr>
      <vt:lpstr>Mileage Rates</vt:lpstr>
      <vt:lpstr>Hosp Med Pay Grades</vt:lpstr>
      <vt:lpstr>Comm Med Pay Grades</vt:lpstr>
      <vt:lpstr>Com Dent Pay Grades</vt:lpstr>
      <vt:lpstr>Consultant Pay Grades</vt:lpstr>
      <vt:lpstr>Sheet1</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SIMRON Dhariwal</cp:lastModifiedBy>
  <cp:lastPrinted>2011-01-18T12:14:14Z</cp:lastPrinted>
  <dcterms:created xsi:type="dcterms:W3CDTF">2007-06-26T16:16:24Z</dcterms:created>
  <dcterms:modified xsi:type="dcterms:W3CDTF">2021-08-19T13:26:33Z</dcterms:modified>
</cp:coreProperties>
</file>