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fileSharing readOnlyRecommended="1"/>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1A4D53EE-B9A2-4CE4-A936-894CDB4A38E8}" xr6:coauthVersionLast="47" xr6:coauthVersionMax="47" xr10:uidLastSave="{00000000-0000-0000-0000-000000000000}"/>
  <bookViews>
    <workbookView xWindow="-110" yWindow="-110" windowWidth="19420" windowHeight="10420" tabRatio="864" firstSheet="6" activeTab="10"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r:id="rId7"/>
    <sheet name="Dom Fee Analysis" sheetId="9" r:id="rId8"/>
    <sheet name="Mileage Rates" sheetId="7" state="hidden" r:id="rId9"/>
    <sheet name="Hosp Med Pay Grades" sheetId="11" r:id="rId10"/>
    <sheet name="Comm Med Pay Grades" sheetId="10" r:id="rId11"/>
    <sheet name="Com Dent Pay Grades" sheetId="13" r:id="rId12"/>
    <sheet name="Consultant Pay Grades" sheetId="3" r:id="rId13"/>
  </sheets>
  <definedNames>
    <definedName name="_xlnm._FilterDatabase" localSheetId="6" hidden="1">Elements!$A$1:$T$1296</definedName>
    <definedName name="_xlnm._FilterDatabase" localSheetId="2" hidden="1">'Pay Scale K'!$A$2:$N$79</definedName>
    <definedName name="_xlnm._FilterDatabase" localSheetId="3" hidden="1">'Pay Scale L'!$A$2:$Q$58</definedName>
    <definedName name="_xlnm._FilterDatabase" localSheetId="4" hidden="1">'Pay scale M'!$A$1:$L$161</definedName>
    <definedName name="_xlnm._FilterDatabase" localSheetId="5" hidden="1">'Pay scale Z'!$A$1:$H$38</definedName>
    <definedName name="_xlnm.Print_Area" localSheetId="0">'MD Rates'!#REF!</definedName>
    <definedName name="_xlnm.Print_Titles" localSheetId="6">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D35" i="1"/>
  <c r="D16" i="1"/>
  <c r="L947" i="6"/>
  <c r="C20" i="3"/>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D121" i="1" l="1"/>
  <c r="J77" i="11" s="1"/>
  <c r="D117" i="1"/>
  <c r="F117" i="1" s="1"/>
  <c r="E117" i="1" s="1"/>
  <c r="D116" i="1"/>
  <c r="F116" i="1" s="1"/>
  <c r="E116" i="1" s="1"/>
  <c r="D115" i="1"/>
  <c r="G77" i="11" s="1"/>
  <c r="D106" i="1"/>
  <c r="F106" i="1" s="1"/>
  <c r="E106" i="1" s="1"/>
  <c r="D105" i="1"/>
  <c r="F105" i="1" s="1"/>
  <c r="E105" i="1" s="1"/>
  <c r="D104" i="1"/>
  <c r="F104" i="1" s="1"/>
  <c r="E104" i="1" s="1"/>
  <c r="D93" i="1"/>
  <c r="F93" i="1" s="1"/>
  <c r="E93" i="1" s="1"/>
  <c r="D92" i="1"/>
  <c r="F92" i="1" s="1"/>
  <c r="E92" i="1" s="1"/>
  <c r="D87" i="1"/>
  <c r="F87" i="1" s="1"/>
  <c r="E87" i="1" s="1"/>
  <c r="D86" i="1"/>
  <c r="F86" i="1" s="1"/>
  <c r="E86" i="1" s="1"/>
  <c r="D85" i="1"/>
  <c r="F85" i="1" s="1"/>
  <c r="E85" i="1" s="1"/>
  <c r="D72" i="1"/>
  <c r="F72" i="1" s="1"/>
  <c r="E72" i="1" s="1"/>
  <c r="D66" i="1"/>
  <c r="F66" i="1" s="1"/>
  <c r="E66" i="1" s="1"/>
  <c r="D65" i="1"/>
  <c r="F65" i="1" s="1"/>
  <c r="E65" i="1" s="1"/>
  <c r="D55" i="1"/>
  <c r="F55" i="1" s="1"/>
  <c r="E55" i="1" s="1"/>
  <c r="D43" i="1"/>
  <c r="F43" i="1" s="1"/>
  <c r="E43" i="1" s="1"/>
  <c r="D42" i="1"/>
  <c r="F42" i="1" s="1"/>
  <c r="E42" i="1" s="1"/>
  <c r="D147" i="1"/>
  <c r="F147" i="1" s="1"/>
  <c r="E147" i="1" s="1"/>
  <c r="D138" i="1"/>
  <c r="F138" i="1" s="1"/>
  <c r="E138" i="1" s="1"/>
  <c r="D137" i="1"/>
  <c r="F137" i="1" s="1"/>
  <c r="E137" i="1" s="1"/>
  <c r="D136" i="1"/>
  <c r="F136" i="1" s="1"/>
  <c r="E136" i="1" s="1"/>
  <c r="D127" i="1"/>
  <c r="F127" i="1" s="1"/>
  <c r="E127" i="1" s="1"/>
  <c r="D126" i="1"/>
  <c r="F126" i="1" s="1"/>
  <c r="E126" i="1" s="1"/>
  <c r="D125" i="1"/>
  <c r="F125" i="1" s="1"/>
  <c r="E125" i="1" s="1"/>
  <c r="L686" i="6"/>
  <c r="L685" i="6"/>
  <c r="D57" i="1"/>
  <c r="D54" i="1"/>
  <c r="D50" i="1"/>
  <c r="D40" i="1"/>
  <c r="D29" i="1"/>
  <c r="D25" i="1"/>
  <c r="E191" i="11" s="1"/>
  <c r="I69" i="11" l="1"/>
  <c r="D77" i="11"/>
  <c r="F121" i="1"/>
  <c r="E121" i="1" s="1"/>
  <c r="C74" i="11"/>
  <c r="F115" i="1"/>
  <c r="E115" i="1" s="1"/>
  <c r="C69" i="11"/>
  <c r="G69" i="11"/>
  <c r="D74" i="11"/>
  <c r="H74" i="11"/>
  <c r="L74" i="11"/>
  <c r="F77" i="11"/>
  <c r="E69" i="11"/>
  <c r="F74" i="11"/>
  <c r="J74" i="11"/>
  <c r="H77" i="11"/>
  <c r="F69" i="11"/>
  <c r="G74" i="11"/>
  <c r="K74" i="11"/>
  <c r="E77" i="11"/>
  <c r="I77" i="11"/>
  <c r="D69" i="11"/>
  <c r="H69" i="11"/>
  <c r="E74" i="11"/>
  <c r="I74" i="11"/>
  <c r="C77" i="11"/>
  <c r="F207" i="11"/>
  <c r="D19" i="1"/>
  <c r="D15" i="1"/>
  <c r="D27" i="12" l="1"/>
  <c r="D26" i="12"/>
  <c r="D23" i="12"/>
  <c r="D22" i="12"/>
  <c r="D17" i="12"/>
  <c r="D35" i="5"/>
  <c r="D33" i="5"/>
  <c r="D31" i="5"/>
  <c r="D29" i="5"/>
  <c r="D26" i="5"/>
  <c r="D20" i="5"/>
  <c r="D17" i="5"/>
  <c r="D15" i="5"/>
  <c r="I365" i="4" l="1"/>
  <c r="G365" i="4"/>
  <c r="L845" i="6" l="1"/>
  <c r="D21" i="12" l="1"/>
  <c r="D6" i="12"/>
  <c r="D4" i="12"/>
  <c r="D24" i="5"/>
  <c r="D7" i="5"/>
  <c r="D7" i="10" s="1"/>
  <c r="D23" i="10" s="1"/>
  <c r="D5" i="5"/>
  <c r="C7" i="10" s="1"/>
  <c r="C23" i="10" s="1"/>
  <c r="D20" i="1"/>
  <c r="F20" i="1" s="1"/>
  <c r="E20" i="1" s="1"/>
  <c r="D14" i="1"/>
  <c r="F14" i="1" s="1"/>
  <c r="E14" i="1" s="1"/>
  <c r="D11" i="1"/>
  <c r="L805" i="6"/>
  <c r="P805" i="6" s="1"/>
  <c r="O805" i="6" s="1"/>
  <c r="L804" i="6"/>
  <c r="L803" i="6"/>
  <c r="L828" i="6" s="1"/>
  <c r="L802" i="6"/>
  <c r="L833" i="6" s="1"/>
  <c r="L801" i="6"/>
  <c r="L800" i="6"/>
  <c r="L831" i="6" s="1"/>
  <c r="D61" i="1"/>
  <c r="F61" i="1" s="1"/>
  <c r="E61" i="1" s="1"/>
  <c r="E332" i="11"/>
  <c r="D22" i="1"/>
  <c r="F183" i="11" s="1"/>
  <c r="F229" i="11" s="1"/>
  <c r="F278" i="11" s="1"/>
  <c r="D27" i="1"/>
  <c r="G183" i="11" s="1"/>
  <c r="G229" i="11" s="1"/>
  <c r="G278" i="11" s="1"/>
  <c r="D13" i="1"/>
  <c r="D314" i="11" s="1"/>
  <c r="D24" i="1"/>
  <c r="D31" i="1"/>
  <c r="D126" i="11" s="1"/>
  <c r="D155" i="1"/>
  <c r="J50" i="11" s="1"/>
  <c r="D149" i="1"/>
  <c r="D118" i="1"/>
  <c r="F118" i="1" s="1"/>
  <c r="E118" i="1" s="1"/>
  <c r="D16" i="12"/>
  <c r="G29" i="13" s="1"/>
  <c r="G45" i="13" s="1"/>
  <c r="D17" i="1"/>
  <c r="F17" i="1" s="1"/>
  <c r="E17" i="1" s="1"/>
  <c r="D10" i="1"/>
  <c r="C314" i="11" s="1"/>
  <c r="L949" i="6"/>
  <c r="L951" i="6" s="1"/>
  <c r="L948" i="6"/>
  <c r="P948" i="6" s="1"/>
  <c r="O948" i="6" s="1"/>
  <c r="L687" i="6"/>
  <c r="P687" i="6" s="1"/>
  <c r="O687" i="6" s="1"/>
  <c r="L249" i="6"/>
  <c r="P249" i="6" s="1"/>
  <c r="O249" i="6" s="1"/>
  <c r="L254" i="6"/>
  <c r="L264" i="6"/>
  <c r="P264" i="6" s="1"/>
  <c r="O264" i="6" s="1"/>
  <c r="L265" i="6"/>
  <c r="P265" i="6" s="1"/>
  <c r="O265" i="6" s="1"/>
  <c r="L266" i="6"/>
  <c r="F1" i="3"/>
  <c r="P1293" i="6"/>
  <c r="O1293" i="6" s="1"/>
  <c r="P1292" i="6"/>
  <c r="O1292" i="6" s="1"/>
  <c r="L723" i="6"/>
  <c r="P723" i="6" s="1"/>
  <c r="O723" i="6" s="1"/>
  <c r="L722" i="6"/>
  <c r="P722" i="6" s="1"/>
  <c r="O722" i="6" s="1"/>
  <c r="L721" i="6"/>
  <c r="L730" i="6" s="1"/>
  <c r="D68" i="1"/>
  <c r="D7" i="2"/>
  <c r="F7" i="2" s="1"/>
  <c r="F58" i="4"/>
  <c r="F57" i="4"/>
  <c r="F56" i="4"/>
  <c r="D67" i="5" s="1"/>
  <c r="F67" i="5" s="1"/>
  <c r="E67" i="5" s="1"/>
  <c r="E58" i="4"/>
  <c r="E57" i="4"/>
  <c r="E56" i="4"/>
  <c r="D58" i="4"/>
  <c r="D57" i="4"/>
  <c r="D56" i="4"/>
  <c r="E55" i="4"/>
  <c r="D74" i="5" s="1"/>
  <c r="F74" i="5" s="1"/>
  <c r="E74" i="5" s="1"/>
  <c r="D55" i="4"/>
  <c r="D33" i="1"/>
  <c r="H183" i="11" s="1"/>
  <c r="H229" i="11" s="1"/>
  <c r="H278" i="11" s="1"/>
  <c r="D7" i="1"/>
  <c r="D151" i="11" s="1"/>
  <c r="D159" i="11" s="1"/>
  <c r="C163" i="11" s="1"/>
  <c r="C171" i="11" s="1"/>
  <c r="D119" i="1"/>
  <c r="D31" i="11" s="1"/>
  <c r="D141" i="1"/>
  <c r="F141" i="1" s="1"/>
  <c r="E141" i="1" s="1"/>
  <c r="D135" i="1"/>
  <c r="F31" i="11" s="1"/>
  <c r="D124" i="1"/>
  <c r="D102" i="1"/>
  <c r="F102" i="1" s="1"/>
  <c r="E102" i="1" s="1"/>
  <c r="B68" i="4"/>
  <c r="B69" i="4"/>
  <c r="B70" i="4"/>
  <c r="B71" i="4"/>
  <c r="B72" i="4"/>
  <c r="B73" i="4"/>
  <c r="B74" i="4"/>
  <c r="A3" i="3"/>
  <c r="A2" i="13"/>
  <c r="A2" i="10"/>
  <c r="A2" i="11"/>
  <c r="D103" i="1"/>
  <c r="F103" i="1" s="1"/>
  <c r="E103" i="1" s="1"/>
  <c r="D53" i="5"/>
  <c r="F53" i="5" s="1"/>
  <c r="E53" i="5" s="1"/>
  <c r="D51" i="5"/>
  <c r="D49" i="5"/>
  <c r="E51" i="10" s="1"/>
  <c r="D48" i="5"/>
  <c r="D51" i="10" s="1"/>
  <c r="D43" i="5"/>
  <c r="L944" i="6"/>
  <c r="P944" i="6" s="1"/>
  <c r="O944" i="6" s="1"/>
  <c r="L857" i="6"/>
  <c r="P857" i="6" s="1"/>
  <c r="O857" i="6" s="1"/>
  <c r="L856" i="6"/>
  <c r="P856" i="6" s="1"/>
  <c r="O856" i="6" s="1"/>
  <c r="L838" i="6"/>
  <c r="P838" i="6" s="1"/>
  <c r="O838" i="6" s="1"/>
  <c r="L836" i="6"/>
  <c r="P836" i="6" s="1"/>
  <c r="O836" i="6" s="1"/>
  <c r="L835" i="6"/>
  <c r="P835" i="6" s="1"/>
  <c r="O835" i="6" s="1"/>
  <c r="L834" i="6"/>
  <c r="P834" i="6" s="1"/>
  <c r="O834" i="6" s="1"/>
  <c r="L825" i="6"/>
  <c r="P825" i="6" s="1"/>
  <c r="O825" i="6" s="1"/>
  <c r="L824" i="6"/>
  <c r="P824" i="6" s="1"/>
  <c r="O824" i="6" s="1"/>
  <c r="L814" i="6"/>
  <c r="P814" i="6" s="1"/>
  <c r="O814" i="6" s="1"/>
  <c r="L813" i="6"/>
  <c r="P813" i="6" s="1"/>
  <c r="O813" i="6" s="1"/>
  <c r="L812" i="6"/>
  <c r="P812" i="6" s="1"/>
  <c r="O812" i="6" s="1"/>
  <c r="L811" i="6"/>
  <c r="P811" i="6" s="1"/>
  <c r="O811" i="6" s="1"/>
  <c r="L810" i="6"/>
  <c r="P810" i="6" s="1"/>
  <c r="O810" i="6" s="1"/>
  <c r="L809" i="6"/>
  <c r="P809" i="6" s="1"/>
  <c r="O809" i="6" s="1"/>
  <c r="L808" i="6"/>
  <c r="P808" i="6" s="1"/>
  <c r="O808" i="6" s="1"/>
  <c r="L807" i="6"/>
  <c r="P807" i="6" s="1"/>
  <c r="O807" i="6" s="1"/>
  <c r="L806" i="6"/>
  <c r="P806" i="6" s="1"/>
  <c r="O806" i="6" s="1"/>
  <c r="L799" i="6"/>
  <c r="L827" i="6" s="1"/>
  <c r="L798" i="6"/>
  <c r="L826" i="6" s="1"/>
  <c r="L797" i="6"/>
  <c r="P797" i="6" s="1"/>
  <c r="O797" i="6" s="1"/>
  <c r="L796" i="6"/>
  <c r="P796" i="6" s="1"/>
  <c r="O796" i="6" s="1"/>
  <c r="L795" i="6"/>
  <c r="P795" i="6" s="1"/>
  <c r="O795" i="6" s="1"/>
  <c r="L794" i="6"/>
  <c r="P794" i="6" s="1"/>
  <c r="O794" i="6" s="1"/>
  <c r="L793" i="6"/>
  <c r="L792" i="6"/>
  <c r="L820" i="6" s="1"/>
  <c r="L791" i="6"/>
  <c r="P791" i="6" s="1"/>
  <c r="O791" i="6" s="1"/>
  <c r="L790" i="6"/>
  <c r="L818" i="6" s="1"/>
  <c r="L786" i="6"/>
  <c r="P786" i="6" s="1"/>
  <c r="O786" i="6" s="1"/>
  <c r="L785" i="6"/>
  <c r="P785" i="6" s="1"/>
  <c r="O785" i="6" s="1"/>
  <c r="L784" i="6"/>
  <c r="P784" i="6" s="1"/>
  <c r="O784" i="6" s="1"/>
  <c r="L783" i="6"/>
  <c r="P783" i="6" s="1"/>
  <c r="O783" i="6" s="1"/>
  <c r="L782" i="6"/>
  <c r="P782" i="6" s="1"/>
  <c r="O782" i="6" s="1"/>
  <c r="L781" i="6"/>
  <c r="P781" i="6" s="1"/>
  <c r="O781" i="6" s="1"/>
  <c r="L780" i="6"/>
  <c r="P780" i="6" s="1"/>
  <c r="O780" i="6" s="1"/>
  <c r="L779" i="6"/>
  <c r="L788" i="6" s="1"/>
  <c r="L778" i="6"/>
  <c r="L787" i="6" s="1"/>
  <c r="B10" i="9"/>
  <c r="B9" i="9"/>
  <c r="B8" i="9"/>
  <c r="E13" i="9" s="1"/>
  <c r="B7" i="9"/>
  <c r="D26" i="9" s="1"/>
  <c r="L280" i="6" s="1"/>
  <c r="B6" i="9"/>
  <c r="D25" i="9" s="1"/>
  <c r="L271" i="6" s="1"/>
  <c r="B5" i="9"/>
  <c r="D10" i="9" s="1"/>
  <c r="L275" i="6" s="1"/>
  <c r="B4" i="9"/>
  <c r="B3" i="9"/>
  <c r="D3" i="9" s="1"/>
  <c r="L267" i="6" s="1"/>
  <c r="L663" i="6"/>
  <c r="L667" i="6" s="1"/>
  <c r="L1294" i="6"/>
  <c r="L172" i="6"/>
  <c r="P172" i="6" s="1"/>
  <c r="O172" i="6" s="1"/>
  <c r="L184" i="6"/>
  <c r="P184" i="6" s="1"/>
  <c r="O184" i="6" s="1"/>
  <c r="L182" i="6"/>
  <c r="P182" i="6" s="1"/>
  <c r="O182" i="6" s="1"/>
  <c r="L171" i="6"/>
  <c r="P171" i="6" s="1"/>
  <c r="O171" i="6" s="1"/>
  <c r="L170" i="6"/>
  <c r="P170" i="6" s="1"/>
  <c r="O170" i="6" s="1"/>
  <c r="L664" i="6"/>
  <c r="L3" i="6"/>
  <c r="L5" i="6" s="1"/>
  <c r="L2" i="6"/>
  <c r="D59" i="1"/>
  <c r="F59" i="1" s="1"/>
  <c r="E59" i="1" s="1"/>
  <c r="L905" i="6"/>
  <c r="L917" i="6" s="1"/>
  <c r="L204" i="6"/>
  <c r="L212" i="6" s="1"/>
  <c r="L202" i="6"/>
  <c r="P202" i="6" s="1"/>
  <c r="O202" i="6" s="1"/>
  <c r="L197" i="6"/>
  <c r="L205" i="6" s="1"/>
  <c r="L196" i="6"/>
  <c r="P196" i="6" s="1"/>
  <c r="O196" i="6" s="1"/>
  <c r="L195" i="6"/>
  <c r="P195" i="6" s="1"/>
  <c r="O195" i="6" s="1"/>
  <c r="L194" i="6"/>
  <c r="P194" i="6" s="1"/>
  <c r="O194" i="6" s="1"/>
  <c r="L186" i="6"/>
  <c r="P186" i="6" s="1"/>
  <c r="O186" i="6" s="1"/>
  <c r="L185" i="6"/>
  <c r="P185" i="6" s="1"/>
  <c r="O185" i="6" s="1"/>
  <c r="P183" i="6"/>
  <c r="O183" i="6" s="1"/>
  <c r="L148" i="6"/>
  <c r="P148" i="6" s="1"/>
  <c r="O148" i="6" s="1"/>
  <c r="L215" i="6"/>
  <c r="L218" i="6" s="1"/>
  <c r="L214" i="6"/>
  <c r="L213" i="6"/>
  <c r="L225" i="6" s="1"/>
  <c r="G464" i="4"/>
  <c r="G463" i="4"/>
  <c r="G462" i="4"/>
  <c r="L959" i="6"/>
  <c r="P959" i="6" s="1"/>
  <c r="O959" i="6" s="1"/>
  <c r="L958" i="6"/>
  <c r="P958" i="6" s="1"/>
  <c r="O958" i="6" s="1"/>
  <c r="P898" i="6"/>
  <c r="O898" i="6" s="1"/>
  <c r="L902" i="6"/>
  <c r="M10" i="6"/>
  <c r="M11" i="6" s="1"/>
  <c r="M12" i="6" s="1"/>
  <c r="M13" i="6" s="1"/>
  <c r="M14" i="6" s="1"/>
  <c r="M15" i="6" s="1"/>
  <c r="M16" i="6" s="1"/>
  <c r="M17" i="6" s="1"/>
  <c r="D45" i="1"/>
  <c r="D6" i="11" s="1"/>
  <c r="D161" i="1"/>
  <c r="J18" i="11" s="1"/>
  <c r="D160" i="1"/>
  <c r="I18" i="11" s="1"/>
  <c r="D159" i="1"/>
  <c r="F159" i="1" s="1"/>
  <c r="E159" i="1" s="1"/>
  <c r="D158" i="1"/>
  <c r="F158" i="1" s="1"/>
  <c r="E158" i="1" s="1"/>
  <c r="D157" i="1"/>
  <c r="F157" i="1" s="1"/>
  <c r="E157" i="1" s="1"/>
  <c r="D156" i="1"/>
  <c r="F156" i="1" s="1"/>
  <c r="E156" i="1" s="1"/>
  <c r="D154" i="1"/>
  <c r="F154" i="1" s="1"/>
  <c r="E154" i="1" s="1"/>
  <c r="D150" i="1"/>
  <c r="F150" i="1" s="1"/>
  <c r="E150"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C111" i="10" s="1"/>
  <c r="D57" i="5"/>
  <c r="F57" i="5" s="1"/>
  <c r="E57" i="5" s="1"/>
  <c r="F77" i="1"/>
  <c r="E77" i="1" s="1"/>
  <c r="F46" i="1"/>
  <c r="E46" i="1" s="1"/>
  <c r="F30" i="1"/>
  <c r="E30" i="1" s="1"/>
  <c r="F18" i="1"/>
  <c r="E18" i="1" s="1"/>
  <c r="F53" i="1"/>
  <c r="E53" i="1" s="1"/>
  <c r="F28" i="1"/>
  <c r="E28" i="1" s="1"/>
  <c r="F12" i="1"/>
  <c r="E12" i="1" s="1"/>
  <c r="P1291" i="6"/>
  <c r="O1291" i="6" s="1"/>
  <c r="P1290" i="6"/>
  <c r="P1289" i="6"/>
  <c r="O1289" i="6" s="1"/>
  <c r="P1288" i="6"/>
  <c r="P1287" i="6"/>
  <c r="O1287" i="6" s="1"/>
  <c r="P1286" i="6"/>
  <c r="P1285" i="6"/>
  <c r="O1285" i="6" s="1"/>
  <c r="P1284" i="6"/>
  <c r="P1283" i="6"/>
  <c r="O1283" i="6" s="1"/>
  <c r="P1282" i="6"/>
  <c r="P1281" i="6"/>
  <c r="O1281" i="6" s="1"/>
  <c r="P1280" i="6"/>
  <c r="P1279" i="6"/>
  <c r="O1279" i="6" s="1"/>
  <c r="P1278" i="6"/>
  <c r="P1277" i="6"/>
  <c r="O1277" i="6" s="1"/>
  <c r="P1276" i="6"/>
  <c r="P1275" i="6"/>
  <c r="O1275" i="6" s="1"/>
  <c r="P1274" i="6"/>
  <c r="P1273" i="6"/>
  <c r="O1273" i="6" s="1"/>
  <c r="P1272" i="6"/>
  <c r="P1271" i="6"/>
  <c r="O1271" i="6" s="1"/>
  <c r="P1270" i="6"/>
  <c r="P1269" i="6"/>
  <c r="O1269" i="6" s="1"/>
  <c r="P1268" i="6"/>
  <c r="P1267" i="6"/>
  <c r="O1267" i="6" s="1"/>
  <c r="P1266" i="6"/>
  <c r="P1265" i="6"/>
  <c r="O1265" i="6" s="1"/>
  <c r="P1264" i="6"/>
  <c r="P1263" i="6"/>
  <c r="O1263" i="6" s="1"/>
  <c r="P1262" i="6"/>
  <c r="P1261" i="6"/>
  <c r="O1261" i="6" s="1"/>
  <c r="P1260" i="6"/>
  <c r="P1259" i="6"/>
  <c r="O1259" i="6" s="1"/>
  <c r="P1258" i="6"/>
  <c r="P1257" i="6"/>
  <c r="O1257" i="6" s="1"/>
  <c r="P1256" i="6"/>
  <c r="P1255" i="6"/>
  <c r="O1255" i="6" s="1"/>
  <c r="P1254" i="6"/>
  <c r="P1253" i="6"/>
  <c r="O1253" i="6" s="1"/>
  <c r="P1252" i="6"/>
  <c r="P1251" i="6"/>
  <c r="O1251" i="6" s="1"/>
  <c r="P1250" i="6"/>
  <c r="P1249" i="6"/>
  <c r="O1249" i="6" s="1"/>
  <c r="P1248" i="6"/>
  <c r="P1247" i="6"/>
  <c r="O1247" i="6" s="1"/>
  <c r="P1246" i="6"/>
  <c r="P1245" i="6"/>
  <c r="O1245" i="6" s="1"/>
  <c r="P1244" i="6"/>
  <c r="P1243" i="6"/>
  <c r="O1243" i="6" s="1"/>
  <c r="P1242" i="6"/>
  <c r="P1241" i="6"/>
  <c r="O1241" i="6" s="1"/>
  <c r="P1240" i="6"/>
  <c r="P1239" i="6"/>
  <c r="O1239" i="6" s="1"/>
  <c r="P1238" i="6"/>
  <c r="P1237" i="6"/>
  <c r="O1237" i="6" s="1"/>
  <c r="P1236" i="6"/>
  <c r="P1235" i="6"/>
  <c r="O1235" i="6" s="1"/>
  <c r="P1234" i="6"/>
  <c r="P1233" i="6"/>
  <c r="O1233" i="6" s="1"/>
  <c r="P1232" i="6"/>
  <c r="P1231" i="6"/>
  <c r="O1231" i="6" s="1"/>
  <c r="P1230" i="6"/>
  <c r="P1229" i="6"/>
  <c r="O1229" i="6" s="1"/>
  <c r="P1228" i="6"/>
  <c r="P1227" i="6"/>
  <c r="O1227" i="6" s="1"/>
  <c r="P1226" i="6"/>
  <c r="P1225" i="6"/>
  <c r="O1225" i="6" s="1"/>
  <c r="P1224" i="6"/>
  <c r="P1223" i="6"/>
  <c r="O1223" i="6" s="1"/>
  <c r="P1222" i="6"/>
  <c r="P1221" i="6"/>
  <c r="O1221" i="6" s="1"/>
  <c r="P1220" i="6"/>
  <c r="P1219" i="6"/>
  <c r="O1219" i="6" s="1"/>
  <c r="P1218" i="6"/>
  <c r="P1217" i="6"/>
  <c r="O1217" i="6" s="1"/>
  <c r="P1216" i="6"/>
  <c r="P1215" i="6"/>
  <c r="O1215" i="6" s="1"/>
  <c r="P1214" i="6"/>
  <c r="P1213" i="6"/>
  <c r="O1213" i="6" s="1"/>
  <c r="P1212" i="6"/>
  <c r="P1211" i="6"/>
  <c r="O1211" i="6" s="1"/>
  <c r="P1210" i="6"/>
  <c r="P1209" i="6"/>
  <c r="O1209" i="6" s="1"/>
  <c r="P1208" i="6"/>
  <c r="P1207" i="6"/>
  <c r="O1207" i="6" s="1"/>
  <c r="P1206" i="6"/>
  <c r="P1205" i="6"/>
  <c r="O1205" i="6" s="1"/>
  <c r="P1204" i="6"/>
  <c r="P1203" i="6"/>
  <c r="O1203" i="6" s="1"/>
  <c r="P1202" i="6"/>
  <c r="P1201" i="6"/>
  <c r="O1201" i="6" s="1"/>
  <c r="P1200" i="6"/>
  <c r="P1199" i="6"/>
  <c r="O1199" i="6" s="1"/>
  <c r="P1198" i="6"/>
  <c r="P1197" i="6"/>
  <c r="O1197" i="6" s="1"/>
  <c r="P1196" i="6"/>
  <c r="P1195" i="6"/>
  <c r="O1195" i="6" s="1"/>
  <c r="P1194" i="6"/>
  <c r="P1193" i="6"/>
  <c r="O1193" i="6" s="1"/>
  <c r="P1192" i="6"/>
  <c r="P1191" i="6"/>
  <c r="O1191" i="6" s="1"/>
  <c r="P1190" i="6"/>
  <c r="P1189" i="6"/>
  <c r="O1189" i="6" s="1"/>
  <c r="P1188" i="6"/>
  <c r="P1187" i="6"/>
  <c r="O1187" i="6" s="1"/>
  <c r="P1186" i="6"/>
  <c r="P1185" i="6"/>
  <c r="O1185" i="6" s="1"/>
  <c r="P1184" i="6"/>
  <c r="P1183" i="6"/>
  <c r="O1183" i="6" s="1"/>
  <c r="P1182" i="6"/>
  <c r="P1181" i="6"/>
  <c r="O1181" i="6" s="1"/>
  <c r="P1180" i="6"/>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7" i="6"/>
  <c r="O977" i="6" s="1"/>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L726" i="6"/>
  <c r="L735" i="6" s="1"/>
  <c r="L725" i="6"/>
  <c r="L724" i="6"/>
  <c r="L733" i="6" s="1"/>
  <c r="L720" i="6"/>
  <c r="P720" i="6" s="1"/>
  <c r="O720" i="6" s="1"/>
  <c r="L719" i="6"/>
  <c r="P719" i="6" s="1"/>
  <c r="O719" i="6" s="1"/>
  <c r="L718" i="6"/>
  <c r="P718" i="6" s="1"/>
  <c r="O718" i="6" s="1"/>
  <c r="L690" i="6"/>
  <c r="P690" i="6" s="1"/>
  <c r="O690" i="6" s="1"/>
  <c r="L689" i="6"/>
  <c r="L698" i="6" s="1"/>
  <c r="L688" i="6"/>
  <c r="P688" i="6" s="1"/>
  <c r="O688" i="6" s="1"/>
  <c r="L694" i="6"/>
  <c r="L684" i="6"/>
  <c r="L693" i="6" s="1"/>
  <c r="L683" i="6"/>
  <c r="P683" i="6" s="1"/>
  <c r="O683" i="6" s="1"/>
  <c r="L682" i="6"/>
  <c r="P682" i="6" s="1"/>
  <c r="O682" i="6" s="1"/>
  <c r="P1089" i="6"/>
  <c r="O1089" i="6" s="1"/>
  <c r="P169" i="6"/>
  <c r="O169" i="6" s="1"/>
  <c r="L662" i="6"/>
  <c r="P662" i="6" s="1"/>
  <c r="O662" i="6" s="1"/>
  <c r="L661" i="6"/>
  <c r="P661" i="6" s="1"/>
  <c r="O661" i="6" s="1"/>
  <c r="L660" i="6"/>
  <c r="P660" i="6" s="1"/>
  <c r="O660" i="6" s="1"/>
  <c r="L659" i="6"/>
  <c r="P659" i="6" s="1"/>
  <c r="O659" i="6" s="1"/>
  <c r="L658" i="6"/>
  <c r="P658" i="6" s="1"/>
  <c r="O658" i="6" s="1"/>
  <c r="L657" i="6"/>
  <c r="P657" i="6" s="1"/>
  <c r="O657" i="6" s="1"/>
  <c r="L656" i="6"/>
  <c r="P656" i="6" s="1"/>
  <c r="O656" i="6" s="1"/>
  <c r="L655" i="6"/>
  <c r="P655" i="6" s="1"/>
  <c r="O655" i="6" s="1"/>
  <c r="L654" i="6"/>
  <c r="P654" i="6" s="1"/>
  <c r="O654" i="6" s="1"/>
  <c r="L653" i="6"/>
  <c r="P653" i="6" s="1"/>
  <c r="O653" i="6" s="1"/>
  <c r="L652" i="6"/>
  <c r="P652" i="6" s="1"/>
  <c r="O652" i="6" s="1"/>
  <c r="L651" i="6"/>
  <c r="P651" i="6" s="1"/>
  <c r="O6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G5" i="13" s="1"/>
  <c r="D29" i="12"/>
  <c r="D28" i="12"/>
  <c r="F28" i="12" s="1"/>
  <c r="E28" i="12" s="1"/>
  <c r="D24" i="12"/>
  <c r="D18" i="12"/>
  <c r="C5" i="13" s="1"/>
  <c r="D151" i="1"/>
  <c r="G50" i="11" s="1"/>
  <c r="D145" i="1"/>
  <c r="F145" i="1" s="1"/>
  <c r="E145" i="1" s="1"/>
  <c r="D144" i="1"/>
  <c r="D50" i="11" s="1"/>
  <c r="D142" i="1"/>
  <c r="L47" i="11" s="1"/>
  <c r="D133" i="1"/>
  <c r="J47" i="11" s="1"/>
  <c r="D130" i="1"/>
  <c r="D123" i="1"/>
  <c r="G47" i="11" s="1"/>
  <c r="D114" i="1"/>
  <c r="D96" i="1"/>
  <c r="F96" i="1" s="1"/>
  <c r="E96" i="1" s="1"/>
  <c r="D82" i="1"/>
  <c r="D47" i="11" s="1"/>
  <c r="D70" i="1"/>
  <c r="C47" i="11" s="1"/>
  <c r="D38" i="5"/>
  <c r="D120" i="1"/>
  <c r="F120" i="1" s="1"/>
  <c r="E120" i="1" s="1"/>
  <c r="D110" i="1"/>
  <c r="F110" i="1" s="1"/>
  <c r="E110" i="1" s="1"/>
  <c r="D99" i="1"/>
  <c r="F99" i="1" s="1"/>
  <c r="E99" i="1" s="1"/>
  <c r="D94" i="1"/>
  <c r="L58" i="11" s="1"/>
  <c r="D78" i="1"/>
  <c r="J58" i="11" s="1"/>
  <c r="D73" i="1"/>
  <c r="D62" i="1"/>
  <c r="F62" i="1" s="1"/>
  <c r="E62" i="1" s="1"/>
  <c r="D58" i="1"/>
  <c r="F58" i="1" s="1"/>
  <c r="E58" i="1" s="1"/>
  <c r="D51" i="1"/>
  <c r="D41" i="1"/>
  <c r="F41" i="1" s="1"/>
  <c r="E41" i="1" s="1"/>
  <c r="D32" i="1"/>
  <c r="C58" i="11" s="1"/>
  <c r="D38" i="1"/>
  <c r="D143" i="1"/>
  <c r="F143" i="1" s="1"/>
  <c r="E143" i="1" s="1"/>
  <c r="D134" i="1"/>
  <c r="F134" i="1" s="1"/>
  <c r="E134" i="1" s="1"/>
  <c r="D131" i="1"/>
  <c r="I47" i="11" s="1"/>
  <c r="D146" i="1"/>
  <c r="F146" i="1" s="1"/>
  <c r="E146" i="1" s="1"/>
  <c r="D112" i="1"/>
  <c r="I61" i="11" s="1"/>
  <c r="D111" i="1"/>
  <c r="H61" i="11" s="1"/>
  <c r="E122" i="4"/>
  <c r="D101" i="1"/>
  <c r="F61" i="11" s="1"/>
  <c r="D100" i="1"/>
  <c r="F100" i="1" s="1"/>
  <c r="E100" i="1" s="1"/>
  <c r="D95" i="1"/>
  <c r="F95" i="1" s="1"/>
  <c r="E95" i="1" s="1"/>
  <c r="D79" i="1"/>
  <c r="F79" i="1" s="1"/>
  <c r="E79" i="1" s="1"/>
  <c r="E115" i="4"/>
  <c r="E117" i="4" s="1"/>
  <c r="E120" i="4" s="1"/>
  <c r="E123" i="4" s="1"/>
  <c r="E114" i="4"/>
  <c r="E116" i="4" s="1"/>
  <c r="E118" i="4" s="1"/>
  <c r="E121" i="4" s="1"/>
  <c r="E124" i="4" s="1"/>
  <c r="D74" i="1"/>
  <c r="I58" i="11" s="1"/>
  <c r="P190" i="6"/>
  <c r="O190"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3" i="1"/>
  <c r="C81" i="11" s="1"/>
  <c r="C93" i="11" s="1"/>
  <c r="C98" i="11" s="1"/>
  <c r="C102" i="11" s="1"/>
  <c r="D108" i="1"/>
  <c r="H147" i="11" s="1"/>
  <c r="D98" i="1"/>
  <c r="F98" i="1" s="1"/>
  <c r="E98" i="1" s="1"/>
  <c r="D91" i="1"/>
  <c r="D84" i="1"/>
  <c r="E147" i="11" s="1"/>
  <c r="D60" i="1"/>
  <c r="D76" i="1"/>
  <c r="J126" i="11" s="1"/>
  <c r="D147" i="11" s="1"/>
  <c r="D67" i="1"/>
  <c r="F67" i="1" s="1"/>
  <c r="E67" i="1" s="1"/>
  <c r="D52" i="1"/>
  <c r="F52" i="1" s="1"/>
  <c r="E52" i="1" s="1"/>
  <c r="D49" i="1"/>
  <c r="F49" i="1" s="1"/>
  <c r="E49" i="1" s="1"/>
  <c r="D39" i="1"/>
  <c r="E139" i="11" s="1"/>
  <c r="D140" i="1"/>
  <c r="G10" i="11" s="1"/>
  <c r="D139" i="1"/>
  <c r="D132" i="1"/>
  <c r="E10" i="11" s="1"/>
  <c r="D128" i="1"/>
  <c r="D122" i="1"/>
  <c r="F122" i="1" s="1"/>
  <c r="E122" i="1" s="1"/>
  <c r="D89" i="1"/>
  <c r="H6" i="11" s="1"/>
  <c r="D80" i="1"/>
  <c r="D64" i="1"/>
  <c r="F64" i="1" s="1"/>
  <c r="E64" i="1" s="1"/>
  <c r="D56" i="1"/>
  <c r="D34" i="1"/>
  <c r="C6" i="11" s="1"/>
  <c r="D21" i="1"/>
  <c r="F21" i="1" s="1"/>
  <c r="E21" i="1" s="1"/>
  <c r="C191" i="11"/>
  <c r="C233" i="11" s="1"/>
  <c r="C287" i="11" s="1"/>
  <c r="C296" i="11" s="1"/>
  <c r="F57" i="1"/>
  <c r="E57" i="1" s="1"/>
  <c r="K323" i="11"/>
  <c r="J323" i="11"/>
  <c r="H323" i="11"/>
  <c r="G191" i="11"/>
  <c r="G233" i="11" s="1"/>
  <c r="G287" i="11" s="1"/>
  <c r="G296" i="11" s="1"/>
  <c r="D8" i="1"/>
  <c r="E159" i="11" s="1"/>
  <c r="E167" i="11" s="1"/>
  <c r="E225" i="11" s="1"/>
  <c r="E269" i="11" s="1"/>
  <c r="E305" i="11" s="1"/>
  <c r="D5" i="1"/>
  <c r="C151" i="11" s="1"/>
  <c r="C159" i="11" s="1"/>
  <c r="C167" i="11" s="1"/>
  <c r="C221" i="11" s="1"/>
  <c r="G467" i="4"/>
  <c r="D8" i="2"/>
  <c r="D9" i="2"/>
  <c r="D18" i="2" s="1"/>
  <c r="D10" i="2"/>
  <c r="F10" i="2" s="1"/>
  <c r="D11" i="2"/>
  <c r="P883" i="6"/>
  <c r="O883" i="6" s="1"/>
  <c r="P882" i="6"/>
  <c r="O882" i="6" s="1"/>
  <c r="P881" i="6"/>
  <c r="O881" i="6" s="1"/>
  <c r="P880" i="6"/>
  <c r="O880" i="6" s="1"/>
  <c r="P879" i="6"/>
  <c r="O879" i="6" s="1"/>
  <c r="P878" i="6"/>
  <c r="O878" i="6" s="1"/>
  <c r="P877" i="6"/>
  <c r="O877" i="6" s="1"/>
  <c r="P876" i="6"/>
  <c r="O876" i="6" s="1"/>
  <c r="P875" i="6"/>
  <c r="O875" i="6" s="1"/>
  <c r="P874" i="6"/>
  <c r="O874" i="6" s="1"/>
  <c r="P873" i="6"/>
  <c r="O873" i="6" s="1"/>
  <c r="P872" i="6"/>
  <c r="O872" i="6" s="1"/>
  <c r="B46" i="11"/>
  <c r="B49" i="11" s="1"/>
  <c r="D4" i="2"/>
  <c r="F4" i="2" s="1"/>
  <c r="D19" i="12"/>
  <c r="C41" i="13" s="1"/>
  <c r="D10" i="12"/>
  <c r="C33" i="13" s="1"/>
  <c r="D34" i="12"/>
  <c r="C21" i="13" s="1"/>
  <c r="D70" i="5"/>
  <c r="F70" i="5" s="1"/>
  <c r="E70" i="5" s="1"/>
  <c r="D68" i="5"/>
  <c r="C123" i="10" s="1"/>
  <c r="D65" i="5"/>
  <c r="C119" i="10" s="1"/>
  <c r="D62" i="5"/>
  <c r="C115" i="10" s="1"/>
  <c r="D55" i="5"/>
  <c r="D52" i="5"/>
  <c r="F52" i="5" s="1"/>
  <c r="E52" i="5" s="1"/>
  <c r="C99" i="10"/>
  <c r="D41" i="5"/>
  <c r="C91" i="10" s="1"/>
  <c r="D47" i="5"/>
  <c r="C87" i="10" s="1"/>
  <c r="D72" i="5"/>
  <c r="F72" i="5" s="1"/>
  <c r="E72" i="5" s="1"/>
  <c r="D63" i="5"/>
  <c r="C75" i="10" s="1"/>
  <c r="D71" i="5"/>
  <c r="C95" i="10" s="1"/>
  <c r="D77" i="5"/>
  <c r="F50" i="5"/>
  <c r="E50" i="5" s="1"/>
  <c r="D34" i="5"/>
  <c r="C43" i="10" s="1"/>
  <c r="D45" i="5"/>
  <c r="D10" i="5"/>
  <c r="F10" i="5" s="1"/>
  <c r="D32" i="5"/>
  <c r="F32" i="5" s="1"/>
  <c r="D22" i="5"/>
  <c r="F22" i="5" s="1"/>
  <c r="E22" i="5" s="1"/>
  <c r="D13" i="5"/>
  <c r="F13" i="5" s="1"/>
  <c r="E13" i="5" s="1"/>
  <c r="D26" i="1"/>
  <c r="C203" i="11" s="1"/>
  <c r="D36" i="1"/>
  <c r="F36" i="1" s="1"/>
  <c r="E36" i="1" s="1"/>
  <c r="D23" i="1"/>
  <c r="F23" i="1" s="1"/>
  <c r="E23" i="1" s="1"/>
  <c r="D83" i="1"/>
  <c r="C54" i="11" s="1"/>
  <c r="D48" i="1"/>
  <c r="C65" i="11" s="1"/>
  <c r="D88" i="1"/>
  <c r="D69" i="1"/>
  <c r="D47" i="1"/>
  <c r="C34" i="4"/>
  <c r="D34" i="4"/>
  <c r="D113" i="1"/>
  <c r="I81" i="11" s="1"/>
  <c r="C37" i="11"/>
  <c r="D71" i="1"/>
  <c r="F71" i="1" s="1"/>
  <c r="E71" i="1" s="1"/>
  <c r="D37" i="1"/>
  <c r="F37" i="1" s="1"/>
  <c r="E37" i="1" s="1"/>
  <c r="C35" i="4"/>
  <c r="D4" i="1" s="1"/>
  <c r="F4" i="1" s="1"/>
  <c r="E4" i="1"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L848" i="6"/>
  <c r="P848" i="6" s="1"/>
  <c r="O848" i="6" s="1"/>
  <c r="P851" i="6"/>
  <c r="O851" i="6" s="1"/>
  <c r="P947" i="6"/>
  <c r="O947" i="6" s="1"/>
  <c r="L850" i="6"/>
  <c r="P850" i="6" s="1"/>
  <c r="O850" i="6" s="1"/>
  <c r="L849" i="6"/>
  <c r="P849" i="6" s="1"/>
  <c r="O849" i="6" s="1"/>
  <c r="L847" i="6"/>
  <c r="P847" i="6" s="1"/>
  <c r="O847" i="6" s="1"/>
  <c r="P852" i="6"/>
  <c r="O852" i="6" s="1"/>
  <c r="D45" i="12"/>
  <c r="F21" i="13" s="1"/>
  <c r="F43" i="12"/>
  <c r="D41" i="12"/>
  <c r="F41" i="12" s="1"/>
  <c r="E41" i="12" s="1"/>
  <c r="D37" i="12"/>
  <c r="L846" i="6"/>
  <c r="P846" i="6" s="1"/>
  <c r="O846" i="6" s="1"/>
  <c r="P845" i="6"/>
  <c r="O845" i="6" s="1"/>
  <c r="L844" i="6"/>
  <c r="P844" i="6" s="1"/>
  <c r="O844" i="6" s="1"/>
  <c r="P843" i="6"/>
  <c r="O843" i="6" s="1"/>
  <c r="P842" i="6"/>
  <c r="O842" i="6" s="1"/>
  <c r="L841" i="6"/>
  <c r="P841" i="6" s="1"/>
  <c r="O841" i="6" s="1"/>
  <c r="P840" i="6"/>
  <c r="O840" i="6" s="1"/>
  <c r="L907" i="6"/>
  <c r="L919" i="6" s="1"/>
  <c r="L906" i="6"/>
  <c r="L918" i="6" s="1"/>
  <c r="L671" i="6"/>
  <c r="L670" i="6"/>
  <c r="P670" i="6" s="1"/>
  <c r="O670" i="6" s="1"/>
  <c r="L672" i="6"/>
  <c r="L677" i="6" s="1"/>
  <c r="P673" i="6"/>
  <c r="O673" i="6" s="1"/>
  <c r="G558" i="4"/>
  <c r="G563" i="4" s="1"/>
  <c r="E720" i="4"/>
  <c r="G688" i="4"/>
  <c r="D707" i="4" s="1"/>
  <c r="D713" i="4" s="1"/>
  <c r="C720" i="4" s="1"/>
  <c r="E703" i="4"/>
  <c r="E715" i="4" s="1"/>
  <c r="B700" i="4"/>
  <c r="B699" i="4"/>
  <c r="B698" i="4"/>
  <c r="B697" i="4"/>
  <c r="B696" i="4"/>
  <c r="B695" i="4"/>
  <c r="B694" i="4"/>
  <c r="B693" i="4"/>
  <c r="D684" i="4"/>
  <c r="G658" i="4"/>
  <c r="G657" i="4"/>
  <c r="G584" i="4"/>
  <c r="C580" i="4"/>
  <c r="C550" i="4"/>
  <c r="C545" i="4"/>
  <c r="C538" i="4"/>
  <c r="C534" i="4"/>
  <c r="E689" i="4"/>
  <c r="B689" i="4"/>
  <c r="G681" i="4"/>
  <c r="F632" i="4"/>
  <c r="D618" i="4"/>
  <c r="D619" i="4"/>
  <c r="G608" i="4"/>
  <c r="I521" i="4"/>
  <c r="I520" i="4"/>
  <c r="I519" i="4"/>
  <c r="I518" i="4"/>
  <c r="I517" i="4"/>
  <c r="I516" i="4"/>
  <c r="A679" i="4"/>
  <c r="G529" i="4"/>
  <c r="J358" i="4"/>
  <c r="H358" i="4"/>
  <c r="I358" i="4"/>
  <c r="E358" i="4"/>
  <c r="F358" i="4"/>
  <c r="G358" i="4"/>
  <c r="L946" i="6"/>
  <c r="P946" i="6" s="1"/>
  <c r="O946" i="6" s="1"/>
  <c r="J245" i="4"/>
  <c r="J244" i="4"/>
  <c r="J243" i="4"/>
  <c r="J246" i="4"/>
  <c r="L837" i="6"/>
  <c r="P837" i="6" s="1"/>
  <c r="O837" i="6" s="1"/>
  <c r="L839" i="6"/>
  <c r="P839" i="6" s="1"/>
  <c r="O839" i="6" s="1"/>
  <c r="L669" i="6"/>
  <c r="P669" i="6" s="1"/>
  <c r="O669" i="6" s="1"/>
  <c r="M148" i="6"/>
  <c r="M168" i="6" s="1"/>
  <c r="L203" i="6"/>
  <c r="L211" i="6" s="1"/>
  <c r="I451" i="4"/>
  <c r="H451" i="4"/>
  <c r="L201" i="6"/>
  <c r="L209" i="6" s="1"/>
  <c r="G451" i="4"/>
  <c r="L200" i="6"/>
  <c r="P200" i="6" s="1"/>
  <c r="O200" i="6" s="1"/>
  <c r="L199" i="6"/>
  <c r="L207" i="6" s="1"/>
  <c r="E451" i="4"/>
  <c r="D451"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0" i="2"/>
  <c r="E30" i="2" s="1"/>
  <c r="F21" i="2"/>
  <c r="E21" i="2" s="1"/>
  <c r="F12" i="2"/>
  <c r="E12" i="2" s="1"/>
  <c r="F3" i="2"/>
  <c r="E3" i="2" s="1"/>
  <c r="D107" i="1"/>
  <c r="F107" i="1" s="1"/>
  <c r="E107" i="1" s="1"/>
  <c r="D97" i="1"/>
  <c r="D90" i="1"/>
  <c r="F90" i="1" s="1"/>
  <c r="E90" i="1" s="1"/>
  <c r="D81" i="1"/>
  <c r="E81" i="11" s="1"/>
  <c r="E93" i="11" s="1"/>
  <c r="E98" i="11" s="1"/>
  <c r="E102" i="11" s="1"/>
  <c r="D75" i="1"/>
  <c r="D81" i="11" s="1"/>
  <c r="D89" i="11" s="1"/>
  <c r="F3" i="1"/>
  <c r="E3" i="1" s="1"/>
  <c r="B1" i="13"/>
  <c r="G418" i="4"/>
  <c r="G407" i="4"/>
  <c r="C1" i="11"/>
  <c r="C1" i="10"/>
  <c r="G118" i="11"/>
  <c r="G122" i="11" s="1"/>
  <c r="C1" i="9"/>
  <c r="G466" i="4"/>
  <c r="G458" i="4"/>
  <c r="G457" i="4"/>
  <c r="G456" i="4"/>
  <c r="I450" i="4"/>
  <c r="H450" i="4"/>
  <c r="G450" i="4"/>
  <c r="F450" i="4"/>
  <c r="E450" i="4"/>
  <c r="D450" i="4"/>
  <c r="C451" i="4"/>
  <c r="C450" i="4"/>
  <c r="B447" i="4"/>
  <c r="D295" i="11"/>
  <c r="C295" i="11"/>
  <c r="H65" i="8"/>
  <c r="G422" i="4"/>
  <c r="G421" i="4"/>
  <c r="G417" i="4"/>
  <c r="G415" i="4"/>
  <c r="G414" i="4"/>
  <c r="G410" i="4"/>
  <c r="G409" i="4"/>
  <c r="G403" i="4"/>
  <c r="G402" i="4"/>
  <c r="G399" i="4"/>
  <c r="G398" i="4"/>
  <c r="G395" i="4"/>
  <c r="G394" i="4"/>
  <c r="I31" i="4"/>
  <c r="H31" i="4"/>
  <c r="G31" i="4"/>
  <c r="F31" i="4"/>
  <c r="E31" i="4"/>
  <c r="D31" i="4"/>
  <c r="C31" i="4"/>
  <c r="P854" i="6"/>
  <c r="O854" i="6" s="1"/>
  <c r="P855" i="6"/>
  <c r="O855" i="6" s="1"/>
  <c r="P853" i="6"/>
  <c r="O853" i="6" s="1"/>
  <c r="F451" i="4"/>
  <c r="C55" i="10"/>
  <c r="F129" i="1"/>
  <c r="E129" i="1" s="1"/>
  <c r="C42" i="11"/>
  <c r="F148" i="1"/>
  <c r="E148" i="1" s="1"/>
  <c r="J451" i="4"/>
  <c r="F54" i="5"/>
  <c r="E54" i="5" s="1"/>
  <c r="C59" i="10"/>
  <c r="L913" i="6"/>
  <c r="L904" i="6"/>
  <c r="L198" i="6"/>
  <c r="P198" i="6" s="1"/>
  <c r="O198" i="6" s="1"/>
  <c r="L900" i="6"/>
  <c r="L911" i="6"/>
  <c r="L899" i="6"/>
  <c r="L901" i="6"/>
  <c r="P896" i="6"/>
  <c r="O896" i="6" s="1"/>
  <c r="P173" i="6"/>
  <c r="O173" i="6" s="1"/>
  <c r="P187" i="6"/>
  <c r="O187" i="6" s="1"/>
  <c r="P193" i="6"/>
  <c r="O193" i="6" s="1"/>
  <c r="P179" i="6"/>
  <c r="O179" i="6" s="1"/>
  <c r="L903" i="6"/>
  <c r="P177" i="6"/>
  <c r="O177" i="6" s="1"/>
  <c r="P191" i="6"/>
  <c r="O191" i="6" s="1"/>
  <c r="P189" i="6"/>
  <c r="O189" i="6" s="1"/>
  <c r="P175" i="6"/>
  <c r="O175" i="6" s="1"/>
  <c r="P188" i="6"/>
  <c r="O188" i="6" s="1"/>
  <c r="P174" i="6"/>
  <c r="O174" i="6" s="1"/>
  <c r="P176" i="6"/>
  <c r="O176" i="6" s="1"/>
  <c r="P192" i="6"/>
  <c r="O192" i="6" s="1"/>
  <c r="P178" i="6"/>
  <c r="O178" i="6" s="1"/>
  <c r="L180" i="6"/>
  <c r="P180" i="6" s="1"/>
  <c r="O180" i="6" s="1"/>
  <c r="L181" i="6"/>
  <c r="P181" i="6" s="1"/>
  <c r="O181" i="6" s="1"/>
  <c r="D153" i="1"/>
  <c r="F153" i="1" s="1"/>
  <c r="E153" i="1" s="1"/>
  <c r="D152" i="1"/>
  <c r="H50" i="11" s="1"/>
  <c r="L912" i="6"/>
  <c r="P897" i="6"/>
  <c r="O897" i="6" s="1"/>
  <c r="L10" i="6"/>
  <c r="L11" i="6" s="1"/>
  <c r="L760" i="6"/>
  <c r="P758" i="6"/>
  <c r="O758" i="6" s="1"/>
  <c r="P754" i="6"/>
  <c r="O754" i="6" s="1"/>
  <c r="L756" i="6"/>
  <c r="L757" i="6"/>
  <c r="P755" i="6"/>
  <c r="O755" i="6" s="1"/>
  <c r="G461" i="4"/>
  <c r="F46" i="5"/>
  <c r="F15" i="1"/>
  <c r="E15" i="1" s="1"/>
  <c r="E5" i="12"/>
  <c r="K37" i="13"/>
  <c r="K49" i="13" s="1"/>
  <c r="P3" i="6"/>
  <c r="O3" i="6" s="1"/>
  <c r="C22" i="11"/>
  <c r="F109" i="1"/>
  <c r="E109" i="1" s="1"/>
  <c r="J207" i="11"/>
  <c r="E9" i="5"/>
  <c r="K143" i="10"/>
  <c r="G147" i="10" s="1"/>
  <c r="P266" i="6"/>
  <c r="O266" i="6" s="1"/>
  <c r="H251" i="11"/>
  <c r="H199" i="11"/>
  <c r="H215" i="11" s="1"/>
  <c r="H191" i="11"/>
  <c r="H233" i="11" s="1"/>
  <c r="H296" i="11" s="1"/>
  <c r="E323" i="11"/>
  <c r="I37" i="13"/>
  <c r="I49" i="13" s="1"/>
  <c r="D147" i="10"/>
  <c r="G139" i="10"/>
  <c r="G143" i="10" s="1"/>
  <c r="F35" i="5"/>
  <c r="E35" i="5" s="1"/>
  <c r="F33" i="5"/>
  <c r="E33" i="5" s="1"/>
  <c r="F26" i="5"/>
  <c r="E26" i="5" s="1"/>
  <c r="F139" i="10"/>
  <c r="F143" i="10" s="1"/>
  <c r="F17" i="5"/>
  <c r="E17" i="5" s="1"/>
  <c r="H143" i="10"/>
  <c r="F49" i="5"/>
  <c r="E49" i="5" s="1"/>
  <c r="G15" i="10"/>
  <c r="G27" i="10" s="1"/>
  <c r="I323" i="11"/>
  <c r="I207" i="11"/>
  <c r="F44" i="1"/>
  <c r="E44" i="1" s="1"/>
  <c r="L15" i="10"/>
  <c r="L27" i="10" s="1"/>
  <c r="H35" i="10" s="1"/>
  <c r="E139" i="10"/>
  <c r="E143" i="10" s="1"/>
  <c r="F15" i="5"/>
  <c r="E15" i="5" s="1"/>
  <c r="E15" i="10"/>
  <c r="E27" i="10" s="1"/>
  <c r="E31" i="10" s="1"/>
  <c r="E207" i="11"/>
  <c r="F191" i="11"/>
  <c r="F233" i="11" s="1"/>
  <c r="F287" i="11" s="1"/>
  <c r="F296" i="11" s="1"/>
  <c r="F19" i="1"/>
  <c r="E19" i="1" s="1"/>
  <c r="K207" i="11"/>
  <c r="E251" i="11"/>
  <c r="C175" i="11"/>
  <c r="C323" i="11"/>
  <c r="F54" i="1"/>
  <c r="E54" i="1" s="1"/>
  <c r="H207" i="11"/>
  <c r="I191" i="11"/>
  <c r="I233" i="11" s="1"/>
  <c r="I296" i="11" s="1"/>
  <c r="F40" i="1"/>
  <c r="E40" i="1" s="1"/>
  <c r="K191" i="11"/>
  <c r="K233" i="11" s="1"/>
  <c r="K296" i="11" s="1"/>
  <c r="H332" i="11"/>
  <c r="F10" i="1"/>
  <c r="E10" i="1" s="1"/>
  <c r="G323" i="11"/>
  <c r="E233" i="11"/>
  <c r="E287" i="11" s="1"/>
  <c r="E296" i="11" s="1"/>
  <c r="F50" i="1"/>
  <c r="E50" i="1" s="1"/>
  <c r="G207" i="11"/>
  <c r="G332" i="11"/>
  <c r="E199" i="11"/>
  <c r="E215" i="11" s="1"/>
  <c r="F25" i="1"/>
  <c r="E25" i="1" s="1"/>
  <c r="C251" i="11"/>
  <c r="L323" i="11"/>
  <c r="G199" i="11"/>
  <c r="G215" i="11" s="1"/>
  <c r="L191" i="11"/>
  <c r="L233" i="11" s="1"/>
  <c r="L296" i="11" s="1"/>
  <c r="L207" i="11"/>
  <c r="E18" i="11" l="1"/>
  <c r="G21" i="13"/>
  <c r="F160" i="1"/>
  <c r="E160" i="1" s="1"/>
  <c r="F151" i="1"/>
  <c r="E151" i="1" s="1"/>
  <c r="P778" i="6"/>
  <c r="O778" i="6" s="1"/>
  <c r="F34" i="1"/>
  <c r="E34" i="1" s="1"/>
  <c r="F60" i="5"/>
  <c r="E60" i="5" s="1"/>
  <c r="F46" i="12"/>
  <c r="E46" i="12" s="1"/>
  <c r="L731" i="6"/>
  <c r="P731" i="6" s="1"/>
  <c r="O731" i="6" s="1"/>
  <c r="E61" i="11"/>
  <c r="J6" i="11"/>
  <c r="L930" i="6"/>
  <c r="P930" i="6" s="1"/>
  <c r="O930" i="6" s="1"/>
  <c r="L931" i="6"/>
  <c r="L943" i="6" s="1"/>
  <c r="F63" i="5"/>
  <c r="E63" i="5" s="1"/>
  <c r="F34" i="5"/>
  <c r="F48" i="1"/>
  <c r="E48" i="1" s="1"/>
  <c r="F37" i="5"/>
  <c r="L216" i="6"/>
  <c r="M18" i="6"/>
  <c r="M19" i="6" s="1"/>
  <c r="M20" i="6" s="1"/>
  <c r="M21" i="6" s="1"/>
  <c r="M22" i="6" s="1"/>
  <c r="M23" i="6" s="1"/>
  <c r="M24" i="6" s="1"/>
  <c r="M25" i="6" s="1"/>
  <c r="M26" i="6" s="1"/>
  <c r="M27" i="6" s="1"/>
  <c r="M28" i="6" s="1"/>
  <c r="M29" i="6" s="1"/>
  <c r="L210" i="6"/>
  <c r="P201" i="6"/>
  <c r="O201" i="6" s="1"/>
  <c r="F132" i="1"/>
  <c r="E132" i="1" s="1"/>
  <c r="C14" i="11"/>
  <c r="E47" i="11"/>
  <c r="F89" i="1"/>
  <c r="E89" i="1" s="1"/>
  <c r="F31" i="1"/>
  <c r="E31" i="1" s="1"/>
  <c r="G139" i="11"/>
  <c r="F7" i="1"/>
  <c r="E7" i="1" s="1"/>
  <c r="F8" i="5"/>
  <c r="E8" i="5" s="1"/>
  <c r="H10" i="3"/>
  <c r="F56" i="5"/>
  <c r="E56" i="5" s="1"/>
  <c r="L823" i="6"/>
  <c r="L729" i="6"/>
  <c r="D175" i="11"/>
  <c r="C179" i="11" s="1"/>
  <c r="F41" i="5"/>
  <c r="E41" i="5" s="1"/>
  <c r="P906" i="6"/>
  <c r="O906" i="6" s="1"/>
  <c r="E9" i="13"/>
  <c r="F30" i="12"/>
  <c r="E30" i="12" s="1"/>
  <c r="C11" i="10"/>
  <c r="P215" i="6"/>
  <c r="O215" i="6" s="1"/>
  <c r="C31" i="11"/>
  <c r="F58" i="11"/>
  <c r="I126" i="11"/>
  <c r="C147" i="11" s="1"/>
  <c r="C13" i="13"/>
  <c r="L950" i="6"/>
  <c r="P689" i="6"/>
  <c r="O689" i="6" s="1"/>
  <c r="L224" i="6"/>
  <c r="F55" i="12"/>
  <c r="E55" i="12" s="1"/>
  <c r="D6" i="1"/>
  <c r="F6" i="1" s="1"/>
  <c r="E6" i="1" s="1"/>
  <c r="F62" i="5"/>
  <c r="E62" i="5" s="1"/>
  <c r="F18" i="12"/>
  <c r="E18" i="12" s="1"/>
  <c r="F161" i="1"/>
  <c r="E161" i="1" s="1"/>
  <c r="F71" i="5"/>
  <c r="E71" i="5" s="1"/>
  <c r="F47" i="12"/>
  <c r="E47" i="12" s="1"/>
  <c r="L692" i="6"/>
  <c r="F40" i="12"/>
  <c r="E40" i="12" s="1"/>
  <c r="L227" i="6"/>
  <c r="F39" i="1"/>
  <c r="E39" i="1" s="1"/>
  <c r="F16" i="1"/>
  <c r="E16" i="1" s="1"/>
  <c r="P803" i="6"/>
  <c r="O803" i="6" s="1"/>
  <c r="G31" i="11"/>
  <c r="F76" i="1"/>
  <c r="E76" i="1" s="1"/>
  <c r="F70" i="1"/>
  <c r="E70" i="1" s="1"/>
  <c r="F81" i="1"/>
  <c r="E81" i="1" s="1"/>
  <c r="P203" i="6"/>
  <c r="O203" i="6" s="1"/>
  <c r="F113" i="1"/>
  <c r="E113" i="1" s="1"/>
  <c r="C83" i="10"/>
  <c r="F144" i="1"/>
  <c r="E144" i="1" s="1"/>
  <c r="F13" i="1"/>
  <c r="E13" i="1" s="1"/>
  <c r="P724" i="6"/>
  <c r="O724" i="6" s="1"/>
  <c r="F63" i="1"/>
  <c r="E63" i="1" s="1"/>
  <c r="F47" i="5"/>
  <c r="E47" i="5" s="1"/>
  <c r="F5" i="1"/>
  <c r="E5" i="1" s="1"/>
  <c r="F74" i="1"/>
  <c r="E74" i="1" s="1"/>
  <c r="F83" i="1"/>
  <c r="E83" i="1" s="1"/>
  <c r="G126" i="11"/>
  <c r="F111" i="1"/>
  <c r="E111" i="1" s="1"/>
  <c r="F140" i="1"/>
  <c r="E140" i="1" s="1"/>
  <c r="D191" i="11"/>
  <c r="D233" i="11" s="1"/>
  <c r="D287" i="11" s="1"/>
  <c r="D296" i="11" s="1"/>
  <c r="F84" i="1"/>
  <c r="E84" i="1" s="1"/>
  <c r="F39" i="10"/>
  <c r="F75" i="1"/>
  <c r="E75" i="1" s="1"/>
  <c r="F48" i="5"/>
  <c r="E48" i="5" s="1"/>
  <c r="D58" i="11"/>
  <c r="K47" i="11"/>
  <c r="D19" i="2"/>
  <c r="D28" i="2" s="1"/>
  <c r="F28" i="2" s="1"/>
  <c r="L675" i="6"/>
  <c r="P10" i="6"/>
  <c r="O10" i="6" s="1"/>
  <c r="F68" i="5"/>
  <c r="E68" i="5" s="1"/>
  <c r="C103" i="10"/>
  <c r="E5" i="13"/>
  <c r="C9" i="13"/>
  <c r="F20" i="12"/>
  <c r="E20" i="12" s="1"/>
  <c r="F32" i="12"/>
  <c r="E32" i="12" s="1"/>
  <c r="F9" i="13"/>
  <c r="F31" i="12"/>
  <c r="E31" i="12" s="1"/>
  <c r="G9" i="13"/>
  <c r="F44" i="12"/>
  <c r="E44" i="12" s="1"/>
  <c r="F42" i="12"/>
  <c r="E42" i="12" s="1"/>
  <c r="G31" i="10"/>
  <c r="C35" i="10"/>
  <c r="P721" i="6"/>
  <c r="O721" i="6" s="1"/>
  <c r="L696" i="6"/>
  <c r="P726" i="6"/>
  <c r="O726" i="6" s="1"/>
  <c r="C187" i="11"/>
  <c r="L822" i="6"/>
  <c r="L819" i="6"/>
  <c r="P790" i="6"/>
  <c r="O790" i="6" s="1"/>
  <c r="C211" i="11"/>
  <c r="F69" i="1"/>
  <c r="E69" i="1" s="1"/>
  <c r="C110" i="11"/>
  <c r="C114" i="11" s="1"/>
  <c r="P199" i="6"/>
  <c r="O199" i="6" s="1"/>
  <c r="F32" i="1"/>
  <c r="E32" i="1" s="1"/>
  <c r="K58" i="11"/>
  <c r="F82" i="1"/>
  <c r="E82" i="1" s="1"/>
  <c r="D37" i="13"/>
  <c r="D49" i="13" s="1"/>
  <c r="F25" i="12"/>
  <c r="E25" i="12" s="1"/>
  <c r="F139" i="11"/>
  <c r="D139" i="11"/>
  <c r="F126" i="11"/>
  <c r="F6" i="11"/>
  <c r="F45" i="1"/>
  <c r="E45" i="1" s="1"/>
  <c r="F33" i="1"/>
  <c r="E33" i="1" s="1"/>
  <c r="G18" i="11"/>
  <c r="F47" i="10"/>
  <c r="C63" i="10"/>
  <c r="J25" i="13"/>
  <c r="F25" i="13"/>
  <c r="D25" i="13"/>
  <c r="C18" i="11"/>
  <c r="F135" i="1"/>
  <c r="E135" i="1" s="1"/>
  <c r="G47" i="10"/>
  <c r="E10" i="3"/>
  <c r="L702" i="6"/>
  <c r="P733" i="6"/>
  <c r="O733" i="6" s="1"/>
  <c r="P827" i="6"/>
  <c r="O827" i="6" s="1"/>
  <c r="P831" i="6"/>
  <c r="O831" i="6" s="1"/>
  <c r="P900" i="6"/>
  <c r="O900" i="6" s="1"/>
  <c r="P211" i="6"/>
  <c r="O211" i="6" s="1"/>
  <c r="P918" i="6"/>
  <c r="O918" i="6" s="1"/>
  <c r="P212" i="6"/>
  <c r="O212" i="6" s="1"/>
  <c r="L7" i="6"/>
  <c r="P667" i="6"/>
  <c r="O667" i="6" s="1"/>
  <c r="P820" i="6"/>
  <c r="O820" i="6" s="1"/>
  <c r="L953" i="6"/>
  <c r="P756" i="6"/>
  <c r="O756" i="6" s="1"/>
  <c r="P11" i="6"/>
  <c r="O11" i="6" s="1"/>
  <c r="L909" i="6"/>
  <c r="P911" i="6"/>
  <c r="O911" i="6" s="1"/>
  <c r="P912" i="6"/>
  <c r="O912" i="6" s="1"/>
  <c r="P901" i="6"/>
  <c r="O901" i="6" s="1"/>
  <c r="P209" i="6"/>
  <c r="O209" i="6" s="1"/>
  <c r="P919" i="6"/>
  <c r="O919" i="6" s="1"/>
  <c r="P730" i="6"/>
  <c r="O730" i="6" s="1"/>
  <c r="P913" i="6"/>
  <c r="O913" i="6" s="1"/>
  <c r="L744" i="6"/>
  <c r="P917" i="6"/>
  <c r="O917" i="6" s="1"/>
  <c r="P787" i="6"/>
  <c r="O787" i="6" s="1"/>
  <c r="P833" i="6"/>
  <c r="O833" i="6" s="1"/>
  <c r="P828" i="6"/>
  <c r="O828" i="6" s="1"/>
  <c r="P207" i="6"/>
  <c r="O207" i="6" s="1"/>
  <c r="P760" i="6"/>
  <c r="O760" i="6" s="1"/>
  <c r="P899" i="6"/>
  <c r="O899" i="6" s="1"/>
  <c r="L910" i="6"/>
  <c r="P218" i="6"/>
  <c r="O218" i="6" s="1"/>
  <c r="P205" i="6"/>
  <c r="O205" i="6" s="1"/>
  <c r="L816" i="6"/>
  <c r="P818" i="6"/>
  <c r="O818" i="6" s="1"/>
  <c r="P826" i="6"/>
  <c r="O826" i="6" s="1"/>
  <c r="F7" i="12"/>
  <c r="L168" i="6"/>
  <c r="L161" i="6"/>
  <c r="L222" i="6"/>
  <c r="L691" i="6"/>
  <c r="P213" i="6"/>
  <c r="O213" i="6" s="1"/>
  <c r="L727" i="6"/>
  <c r="F33" i="12"/>
  <c r="E33" i="12" s="1"/>
  <c r="H9" i="13"/>
  <c r="P800" i="6"/>
  <c r="O800" i="6" s="1"/>
  <c r="P779" i="6"/>
  <c r="O779" i="6" s="1"/>
  <c r="P798" i="6"/>
  <c r="O798" i="6" s="1"/>
  <c r="F10" i="12"/>
  <c r="E10" i="12" s="1"/>
  <c r="F26" i="1"/>
  <c r="E26" i="1" s="1"/>
  <c r="F94" i="1"/>
  <c r="E94" i="1" s="1"/>
  <c r="F50" i="11"/>
  <c r="F155" i="1"/>
  <c r="E155" i="1" s="1"/>
  <c r="I50" i="11"/>
  <c r="F142" i="1"/>
  <c r="E142" i="1" s="1"/>
  <c r="F123" i="1"/>
  <c r="E123" i="1" s="1"/>
  <c r="E175" i="11"/>
  <c r="E314" i="11"/>
  <c r="F27" i="1"/>
  <c r="E27" i="1" s="1"/>
  <c r="D13" i="2"/>
  <c r="D22" i="2" s="1"/>
  <c r="F22" i="2" s="1"/>
  <c r="C10" i="3"/>
  <c r="P684" i="6"/>
  <c r="O684" i="6" s="1"/>
  <c r="L697" i="6"/>
  <c r="P907" i="6"/>
  <c r="O907" i="6" s="1"/>
  <c r="C67" i="10"/>
  <c r="F37" i="13"/>
  <c r="F49" i="13" s="1"/>
  <c r="C39" i="10"/>
  <c r="G43" i="10"/>
  <c r="F36" i="5"/>
  <c r="H43" i="10"/>
  <c r="H39" i="10"/>
  <c r="F8" i="12"/>
  <c r="E8" i="12" s="1"/>
  <c r="J39" i="10"/>
  <c r="G147" i="11"/>
  <c r="F11" i="5"/>
  <c r="E11" i="5" s="1"/>
  <c r="D15" i="10"/>
  <c r="D27" i="10" s="1"/>
  <c r="D31" i="10" s="1"/>
  <c r="L208" i="6"/>
  <c r="F12" i="12"/>
  <c r="E12" i="12" s="1"/>
  <c r="P949" i="6"/>
  <c r="O949" i="6" s="1"/>
  <c r="L945" i="6"/>
  <c r="L728" i="6"/>
  <c r="L699" i="6"/>
  <c r="L830" i="6"/>
  <c r="P792" i="6"/>
  <c r="O792" i="6" s="1"/>
  <c r="C19" i="10"/>
  <c r="P799" i="6"/>
  <c r="O799" i="6" s="1"/>
  <c r="C27" i="11"/>
  <c r="C15" i="3"/>
  <c r="D16" i="2"/>
  <c r="D25" i="2" s="1"/>
  <c r="D34" i="2" s="1"/>
  <c r="F34" i="2" s="1"/>
  <c r="P663" i="6"/>
  <c r="O663" i="6" s="1"/>
  <c r="L665" i="6"/>
  <c r="L674" i="6"/>
  <c r="G39" i="10"/>
  <c r="J191" i="11"/>
  <c r="J233" i="11" s="1"/>
  <c r="J296" i="11" s="1"/>
  <c r="F108" i="1"/>
  <c r="E108" i="1" s="1"/>
  <c r="E126" i="11"/>
  <c r="J15" i="10"/>
  <c r="J27" i="10" s="1"/>
  <c r="F35" i="10" s="1"/>
  <c r="G251" i="11"/>
  <c r="H81" i="11"/>
  <c r="H89" i="11" s="1"/>
  <c r="C127" i="10"/>
  <c r="F19" i="12"/>
  <c r="E19" i="12" s="1"/>
  <c r="P685" i="6"/>
  <c r="O685" i="6" s="1"/>
  <c r="D10" i="3"/>
  <c r="P672" i="6"/>
  <c r="O672" i="6" s="1"/>
  <c r="L789" i="6"/>
  <c r="F18" i="11"/>
  <c r="F35" i="1"/>
  <c r="E35" i="1" s="1"/>
  <c r="D18" i="11"/>
  <c r="F81" i="11"/>
  <c r="G61" i="11"/>
  <c r="C50" i="11"/>
  <c r="C139" i="10"/>
  <c r="C143" i="10" s="1"/>
  <c r="E47" i="10"/>
  <c r="F30" i="5"/>
  <c r="J143" i="10"/>
  <c r="F147" i="10" s="1"/>
  <c r="H18" i="11"/>
  <c r="H13" i="13"/>
  <c r="F14" i="5"/>
  <c r="E14" i="5" s="1"/>
  <c r="C195" i="11"/>
  <c r="D14" i="2"/>
  <c r="D23" i="2" s="1"/>
  <c r="F23" i="2" s="1"/>
  <c r="H126" i="11"/>
  <c r="D15" i="2"/>
  <c r="D24" i="2" s="1"/>
  <c r="F24" i="2" s="1"/>
  <c r="F39" i="5"/>
  <c r="G37" i="13"/>
  <c r="G49" i="13" s="1"/>
  <c r="E21" i="13"/>
  <c r="P197" i="6"/>
  <c r="O197" i="6" s="1"/>
  <c r="P802" i="6"/>
  <c r="O802" i="6" s="1"/>
  <c r="F37" i="12"/>
  <c r="E37" i="12" s="1"/>
  <c r="D21" i="13"/>
  <c r="J43" i="10"/>
  <c r="F45" i="5"/>
  <c r="F10" i="11"/>
  <c r="F139" i="1"/>
  <c r="E139" i="1" s="1"/>
  <c r="F147" i="11"/>
  <c r="F91" i="1"/>
  <c r="E91"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664" i="6"/>
  <c r="O664" i="6" s="1"/>
  <c r="L666" i="6"/>
  <c r="C118" i="11"/>
  <c r="C122" i="11" s="1"/>
  <c r="F68" i="1"/>
  <c r="E68" i="1" s="1"/>
  <c r="L257" i="6"/>
  <c r="P254" i="6"/>
  <c r="O254" i="6" s="1"/>
  <c r="F22" i="1"/>
  <c r="E22" i="1" s="1"/>
  <c r="F65" i="5"/>
  <c r="E65" i="5" s="1"/>
  <c r="F14" i="12"/>
  <c r="E14" i="12" s="1"/>
  <c r="P204" i="6"/>
  <c r="O204" i="6" s="1"/>
  <c r="M161" i="6"/>
  <c r="C332" i="11"/>
  <c r="C199" i="11"/>
  <c r="C215" i="11" s="1"/>
  <c r="C207" i="11"/>
  <c r="L732" i="6"/>
  <c r="I43" i="10"/>
  <c r="F44" i="5"/>
  <c r="P671" i="6"/>
  <c r="O671" i="6" s="1"/>
  <c r="L676" i="6"/>
  <c r="F88" i="1"/>
  <c r="E88" i="1" s="1"/>
  <c r="C85" i="11"/>
  <c r="C107" i="10"/>
  <c r="F55" i="5"/>
  <c r="E55" i="5" s="1"/>
  <c r="G6" i="11"/>
  <c r="F80" i="1"/>
  <c r="E80" i="1" s="1"/>
  <c r="F128" i="1"/>
  <c r="E128" i="1" s="1"/>
  <c r="D10" i="11"/>
  <c r="H139" i="11"/>
  <c r="F60" i="1"/>
  <c r="E60" i="1" s="1"/>
  <c r="H58" i="11"/>
  <c r="F73" i="1"/>
  <c r="E73" i="1" s="1"/>
  <c r="H47" i="11"/>
  <c r="F130" i="1"/>
  <c r="E130" i="1" s="1"/>
  <c r="D5" i="13"/>
  <c r="F24" i="12"/>
  <c r="E24" i="12" s="1"/>
  <c r="D47" i="10"/>
  <c r="F61" i="5"/>
  <c r="E61" i="5" s="1"/>
  <c r="F13" i="12"/>
  <c r="E13" i="12" s="1"/>
  <c r="E37" i="13"/>
  <c r="E49" i="13" s="1"/>
  <c r="L217" i="6"/>
  <c r="L226" i="6"/>
  <c r="P2" i="6"/>
  <c r="O2" i="6" s="1"/>
  <c r="L4" i="6"/>
  <c r="E15" i="9"/>
  <c r="E16" i="9"/>
  <c r="E24" i="9"/>
  <c r="D24" i="9"/>
  <c r="L290" i="6" s="1"/>
  <c r="P290" i="6" s="1"/>
  <c r="O290" i="6" s="1"/>
  <c r="L821" i="6"/>
  <c r="P793" i="6"/>
  <c r="O793" i="6" s="1"/>
  <c r="F18" i="5"/>
  <c r="E18" i="5" s="1"/>
  <c r="E39" i="10"/>
  <c r="L681" i="6"/>
  <c r="P677" i="6"/>
  <c r="O677" i="6" s="1"/>
  <c r="F47" i="1"/>
  <c r="E47" i="1" s="1"/>
  <c r="C135" i="11"/>
  <c r="C143" i="11" s="1"/>
  <c r="E6" i="11"/>
  <c r="F56" i="1"/>
  <c r="E56" i="1" s="1"/>
  <c r="E58" i="11"/>
  <c r="F51" i="1"/>
  <c r="E51" i="1" s="1"/>
  <c r="F47" i="11"/>
  <c r="F114" i="1"/>
  <c r="E114" i="1" s="1"/>
  <c r="P725" i="6"/>
  <c r="O725" i="6" s="1"/>
  <c r="L734" i="6"/>
  <c r="C71" i="10"/>
  <c r="F59" i="5"/>
  <c r="E59" i="5" s="1"/>
  <c r="F56" i="12"/>
  <c r="E56" i="12" s="1"/>
  <c r="I25" i="13"/>
  <c r="P1294" i="6"/>
  <c r="O1294" i="6" s="1"/>
  <c r="L1295" i="6"/>
  <c r="F124" i="1"/>
  <c r="E124" i="1" s="1"/>
  <c r="E31" i="11"/>
  <c r="C139" i="11"/>
  <c r="C126" i="11"/>
  <c r="F24" i="1"/>
  <c r="E24" i="1" s="1"/>
  <c r="L832" i="6"/>
  <c r="P801" i="6"/>
  <c r="O801" i="6" s="1"/>
  <c r="L829" i="6"/>
  <c r="P804" i="6"/>
  <c r="O804" i="6" s="1"/>
  <c r="F119" i="1"/>
  <c r="E119" i="1" s="1"/>
  <c r="I15" i="10"/>
  <c r="I27" i="10" s="1"/>
  <c r="E35" i="10" s="1"/>
  <c r="L668" i="6"/>
  <c r="G81" i="11"/>
  <c r="G93" i="11" s="1"/>
  <c r="G98" i="11" s="1"/>
  <c r="G102" i="11" s="1"/>
  <c r="F97" i="1"/>
  <c r="E97" i="1" s="1"/>
  <c r="F77" i="5"/>
  <c r="E77" i="5" s="1"/>
  <c r="C79" i="10"/>
  <c r="I10" i="3"/>
  <c r="D20" i="2"/>
  <c r="F20" i="2" s="1"/>
  <c r="F8" i="2"/>
  <c r="D17" i="2"/>
  <c r="D26" i="2" s="1"/>
  <c r="D35" i="2" s="1"/>
  <c r="F35" i="2" s="1"/>
  <c r="F10" i="3"/>
  <c r="D251" i="11"/>
  <c r="D332" i="11"/>
  <c r="D207" i="11"/>
  <c r="D199" i="11"/>
  <c r="D215" i="11" s="1"/>
  <c r="D323" i="11"/>
  <c r="F251" i="11"/>
  <c r="F29" i="1"/>
  <c r="E29" i="1" s="1"/>
  <c r="F332" i="11"/>
  <c r="I183" i="11"/>
  <c r="I229" i="11" s="1"/>
  <c r="I278" i="11" s="1"/>
  <c r="F38" i="1"/>
  <c r="E38" i="1" s="1"/>
  <c r="L695" i="6"/>
  <c r="P686" i="6"/>
  <c r="O686" i="6" s="1"/>
  <c r="F54" i="12"/>
  <c r="E54" i="12" s="1"/>
  <c r="G25" i="13"/>
  <c r="C51" i="10"/>
  <c r="F43" i="5"/>
  <c r="E43" i="5" s="1"/>
  <c r="F51" i="10"/>
  <c r="F51" i="5"/>
  <c r="E51" i="5" s="1"/>
  <c r="F149" i="1"/>
  <c r="E149" i="1" s="1"/>
  <c r="H10" i="11"/>
  <c r="F11" i="1"/>
  <c r="E11" i="1" s="1"/>
  <c r="C183" i="11"/>
  <c r="C229" i="11" s="1"/>
  <c r="C278" i="11" s="1"/>
  <c r="D15" i="9"/>
  <c r="L281" i="6" s="1"/>
  <c r="P281" i="6" s="1"/>
  <c r="O281" i="6" s="1"/>
  <c r="E183" i="11"/>
  <c r="E229" i="11" s="1"/>
  <c r="E278" i="11" s="1"/>
  <c r="D8" i="9"/>
  <c r="L273" i="6" s="1"/>
  <c r="P273" i="6" s="1"/>
  <c r="O273" i="6" s="1"/>
  <c r="D7" i="9"/>
  <c r="L272" i="6" s="1"/>
  <c r="L296" i="6" s="1"/>
  <c r="D21" i="9"/>
  <c r="L287" i="6" s="1"/>
  <c r="L311" i="6" s="1"/>
  <c r="E21" i="9"/>
  <c r="E17" i="9"/>
  <c r="D9" i="9"/>
  <c r="L274" i="6" s="1"/>
  <c r="P274" i="6" s="1"/>
  <c r="O274" i="6" s="1"/>
  <c r="D11" i="9"/>
  <c r="L276" i="6" s="1"/>
  <c r="L300" i="6" s="1"/>
  <c r="D20" i="9"/>
  <c r="L286" i="6" s="1"/>
  <c r="L310" i="6" s="1"/>
  <c r="E23" i="9"/>
  <c r="E22" i="9"/>
  <c r="D16" i="9"/>
  <c r="L282" i="6" s="1"/>
  <c r="L306" i="6" s="1"/>
  <c r="D19" i="9"/>
  <c r="L285" i="6" s="1"/>
  <c r="D13" i="9"/>
  <c r="L278" i="6" s="1"/>
  <c r="D6" i="9"/>
  <c r="L270" i="6" s="1"/>
  <c r="P270" i="6" s="1"/>
  <c r="O270" i="6" s="1"/>
  <c r="E14" i="9"/>
  <c r="D18" i="9"/>
  <c r="L284" i="6" s="1"/>
  <c r="E12" i="9"/>
  <c r="E19" i="9"/>
  <c r="D14" i="9"/>
  <c r="L279" i="6" s="1"/>
  <c r="E18" i="9"/>
  <c r="D22" i="9"/>
  <c r="L288" i="6" s="1"/>
  <c r="L312" i="6" s="1"/>
  <c r="D17" i="9"/>
  <c r="L283" i="6" s="1"/>
  <c r="L307" i="6" s="1"/>
  <c r="D12" i="9"/>
  <c r="L277" i="6" s="1"/>
  <c r="P277" i="6" s="1"/>
  <c r="O277" i="6" s="1"/>
  <c r="D4" i="9"/>
  <c r="L268" i="6" s="1"/>
  <c r="P268" i="6" s="1"/>
  <c r="O268" i="6" s="1"/>
  <c r="D5" i="9"/>
  <c r="L269" i="6" s="1"/>
  <c r="L293" i="6" s="1"/>
  <c r="D23" i="9"/>
  <c r="L289" i="6" s="1"/>
  <c r="L313" i="6" s="1"/>
  <c r="L295" i="6"/>
  <c r="P271" i="6"/>
  <c r="O271" i="6" s="1"/>
  <c r="P267" i="6"/>
  <c r="O267" i="6" s="1"/>
  <c r="L291" i="6"/>
  <c r="P275" i="6"/>
  <c r="O275" i="6" s="1"/>
  <c r="L299" i="6"/>
  <c r="L304" i="6"/>
  <c r="P280" i="6"/>
  <c r="O280" i="6" s="1"/>
  <c r="C106" i="11"/>
  <c r="G58" i="11"/>
  <c r="F101" i="1"/>
  <c r="E101" i="1" s="1"/>
  <c r="F112" i="1"/>
  <c r="E112" i="1" s="1"/>
  <c r="C61" i="11"/>
  <c r="F78" i="1"/>
  <c r="E78" i="1" s="1"/>
  <c r="D61" i="11"/>
  <c r="J61" i="11"/>
  <c r="F131" i="1"/>
  <c r="E131" i="1" s="1"/>
  <c r="E50" i="11"/>
  <c r="F152" i="1"/>
  <c r="E152" i="1" s="1"/>
  <c r="F133" i="1"/>
  <c r="E133" i="1" s="1"/>
  <c r="P905" i="6"/>
  <c r="O905" i="6" s="1"/>
  <c r="L223" i="6"/>
  <c r="P214" i="6"/>
  <c r="O214" i="6" s="1"/>
  <c r="L206" i="6"/>
  <c r="I93" i="11"/>
  <c r="I98" i="11" s="1"/>
  <c r="I102" i="11" s="1"/>
  <c r="I89" i="11"/>
  <c r="E89"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83" i="11"/>
  <c r="D229" i="11" s="1"/>
  <c r="D278" i="11" s="1"/>
  <c r="I7" i="10"/>
  <c r="I23" i="10" s="1"/>
  <c r="F323" i="11"/>
  <c r="F199" i="11"/>
  <c r="F215" i="11" s="1"/>
  <c r="H47" i="10"/>
  <c r="J47" i="10"/>
  <c r="F75" i="5"/>
  <c r="E75" i="5" s="1"/>
  <c r="G51" i="10"/>
  <c r="F34" i="12"/>
  <c r="E34" i="12" s="1"/>
  <c r="F45" i="12"/>
  <c r="E45" i="12" s="1"/>
  <c r="F50" i="12"/>
  <c r="E50" i="12" s="1"/>
  <c r="D27" i="2"/>
  <c r="D36" i="2" s="1"/>
  <c r="F36" i="2" s="1"/>
  <c r="F18" i="2"/>
  <c r="G10" i="3"/>
  <c r="F9" i="2"/>
  <c r="F11" i="2"/>
  <c r="D93" i="11"/>
  <c r="D98" i="11" s="1"/>
  <c r="D102" i="11" s="1"/>
  <c r="C225" i="11"/>
  <c r="C269" i="11" s="1"/>
  <c r="C305" i="11" s="1"/>
  <c r="C260" i="11"/>
  <c r="D167" i="11"/>
  <c r="D221" i="11" s="1"/>
  <c r="C89" i="11"/>
  <c r="E28" i="5"/>
  <c r="E10" i="5"/>
  <c r="E25" i="5"/>
  <c r="E21" i="5"/>
  <c r="P904" i="6"/>
  <c r="O904" i="6" s="1"/>
  <c r="P693" i="6"/>
  <c r="O693" i="6" s="1"/>
  <c r="P5" i="6"/>
  <c r="O5" i="6" s="1"/>
  <c r="P951" i="6"/>
  <c r="O951" i="6" s="1"/>
  <c r="L221" i="6"/>
  <c r="L815" i="6"/>
  <c r="L929" i="6"/>
  <c r="P788" i="6"/>
  <c r="O788" i="6" s="1"/>
  <c r="L739" i="6"/>
  <c r="P735" i="6"/>
  <c r="O735" i="6" s="1"/>
  <c r="L762" i="6"/>
  <c r="P903" i="6"/>
  <c r="O903" i="6" s="1"/>
  <c r="L12" i="6"/>
  <c r="P757" i="6"/>
  <c r="O757" i="6" s="1"/>
  <c r="L759" i="6"/>
  <c r="P225" i="6"/>
  <c r="O225" i="6" s="1"/>
  <c r="L228" i="6"/>
  <c r="L742" i="6"/>
  <c r="P694" i="6"/>
  <c r="O694" i="6" s="1"/>
  <c r="L703" i="6"/>
  <c r="L908" i="6"/>
  <c r="P902" i="6"/>
  <c r="O902" i="6" s="1"/>
  <c r="E8" i="2"/>
  <c r="E11" i="2" s="1"/>
  <c r="E6" i="2"/>
  <c r="P698" i="6"/>
  <c r="O698" i="6" s="1"/>
  <c r="L707" i="6"/>
  <c r="L740" i="6" l="1"/>
  <c r="P909" i="6"/>
  <c r="O909" i="6" s="1"/>
  <c r="P819" i="6"/>
  <c r="O819" i="6" s="1"/>
  <c r="L708" i="6"/>
  <c r="L717" i="6" s="1"/>
  <c r="L679" i="6"/>
  <c r="P679" i="6" s="1"/>
  <c r="O679" i="6" s="1"/>
  <c r="P692" i="6"/>
  <c r="O692" i="6" s="1"/>
  <c r="P224" i="6"/>
  <c r="O224" i="6" s="1"/>
  <c r="P931" i="6"/>
  <c r="O931" i="6" s="1"/>
  <c r="L753" i="6"/>
  <c r="P753" i="6" s="1"/>
  <c r="O753" i="6" s="1"/>
  <c r="P823" i="6"/>
  <c r="O823" i="6" s="1"/>
  <c r="P210" i="6"/>
  <c r="O210" i="6" s="1"/>
  <c r="P697" i="6"/>
  <c r="O697" i="6" s="1"/>
  <c r="P7" i="6"/>
  <c r="O7" i="6" s="1"/>
  <c r="O8" i="6" s="1"/>
  <c r="O9" i="6" s="1"/>
  <c r="P702" i="6"/>
  <c r="O702" i="6" s="1"/>
  <c r="P822" i="6"/>
  <c r="O822" i="6" s="1"/>
  <c r="P216" i="6"/>
  <c r="O216" i="6" s="1"/>
  <c r="P910" i="6"/>
  <c r="O910" i="6" s="1"/>
  <c r="P953" i="6"/>
  <c r="O953" i="6" s="1"/>
  <c r="P227" i="6"/>
  <c r="O227" i="6" s="1"/>
  <c r="L952" i="6"/>
  <c r="P952" i="6" s="1"/>
  <c r="O952" i="6" s="1"/>
  <c r="P729" i="6"/>
  <c r="O729" i="6" s="1"/>
  <c r="L942" i="6"/>
  <c r="L701" i="6"/>
  <c r="L710" i="6" s="1"/>
  <c r="L219" i="6"/>
  <c r="D31" i="2"/>
  <c r="F31" i="2" s="1"/>
  <c r="D37" i="2"/>
  <c r="F37" i="2" s="1"/>
  <c r="L230" i="6"/>
  <c r="M30" i="6"/>
  <c r="M31" i="6" s="1"/>
  <c r="M32" i="6" s="1"/>
  <c r="M33" i="6" s="1"/>
  <c r="M34" i="6" s="1"/>
  <c r="M35" i="6" s="1"/>
  <c r="M36" i="6" s="1"/>
  <c r="M37" i="6" s="1"/>
  <c r="M38" i="6" s="1"/>
  <c r="M39" i="6" s="1"/>
  <c r="M40" i="6" s="1"/>
  <c r="M41" i="6" s="1"/>
  <c r="P950" i="6"/>
  <c r="O950" i="6" s="1"/>
  <c r="L738" i="6"/>
  <c r="C155" i="11"/>
  <c r="F17" i="2"/>
  <c r="P675" i="6"/>
  <c r="O675" i="6" s="1"/>
  <c r="D32" i="2"/>
  <c r="F32" i="2" s="1"/>
  <c r="F19" i="2"/>
  <c r="F25" i="2"/>
  <c r="F14" i="2"/>
  <c r="P288" i="6"/>
  <c r="O288" i="6" s="1"/>
  <c r="L711" i="6"/>
  <c r="P696" i="6"/>
  <c r="O696" i="6" s="1"/>
  <c r="L705" i="6"/>
  <c r="P269" i="6"/>
  <c r="O269" i="6" s="1"/>
  <c r="F13" i="2"/>
  <c r="L922" i="6"/>
  <c r="L940" i="6" s="1"/>
  <c r="L921" i="6"/>
  <c r="L9" i="6"/>
  <c r="L751" i="6"/>
  <c r="P206" i="6"/>
  <c r="O206" i="6" s="1"/>
  <c r="P681" i="6"/>
  <c r="O681" i="6" s="1"/>
  <c r="L220" i="6"/>
  <c r="P168" i="6"/>
  <c r="O168" i="6" s="1"/>
  <c r="P759" i="6"/>
  <c r="O759" i="6" s="1"/>
  <c r="P295" i="6"/>
  <c r="O295" i="6" s="1"/>
  <c r="P306" i="6"/>
  <c r="O306" i="6" s="1"/>
  <c r="L324" i="6"/>
  <c r="L335" i="6"/>
  <c r="P832" i="6"/>
  <c r="O832" i="6" s="1"/>
  <c r="L743" i="6"/>
  <c r="P4" i="6"/>
  <c r="O4" i="6" s="1"/>
  <c r="L741" i="6"/>
  <c r="P728" i="6"/>
  <c r="O728" i="6" s="1"/>
  <c r="P208" i="6"/>
  <c r="O208" i="6" s="1"/>
  <c r="L700" i="6"/>
  <c r="L955" i="6"/>
  <c r="P703" i="6"/>
  <c r="O703" i="6" s="1"/>
  <c r="P762" i="6"/>
  <c r="O762" i="6" s="1"/>
  <c r="L915" i="6"/>
  <c r="P739" i="6"/>
  <c r="O739" i="6" s="1"/>
  <c r="P929" i="6"/>
  <c r="O929" i="6" s="1"/>
  <c r="P223" i="6"/>
  <c r="O223" i="6" s="1"/>
  <c r="P291" i="6"/>
  <c r="O291" i="6" s="1"/>
  <c r="P296" i="6"/>
  <c r="O296" i="6" s="1"/>
  <c r="P666" i="6"/>
  <c r="O666" i="6" s="1"/>
  <c r="P943" i="6"/>
  <c r="O943" i="6" s="1"/>
  <c r="L678" i="6"/>
  <c r="P945" i="6"/>
  <c r="O945" i="6" s="1"/>
  <c r="P222" i="6"/>
  <c r="O222" i="6" s="1"/>
  <c r="L13" i="6"/>
  <c r="P299" i="6"/>
  <c r="O299" i="6" s="1"/>
  <c r="L334" i="6"/>
  <c r="P821" i="6"/>
  <c r="O821" i="6" s="1"/>
  <c r="L817" i="6"/>
  <c r="P699" i="6"/>
  <c r="O699" i="6" s="1"/>
  <c r="P815" i="6"/>
  <c r="O815" i="6" s="1"/>
  <c r="P221" i="6"/>
  <c r="O221" i="6" s="1"/>
  <c r="P740" i="6"/>
  <c r="O740" i="6" s="1"/>
  <c r="P304" i="6"/>
  <c r="O304" i="6" s="1"/>
  <c r="P695" i="6"/>
  <c r="O695" i="6" s="1"/>
  <c r="P668" i="6"/>
  <c r="O668" i="6" s="1"/>
  <c r="P829" i="6"/>
  <c r="O829" i="6" s="1"/>
  <c r="P1295" i="6"/>
  <c r="O1295" i="6" s="1"/>
  <c r="P226" i="6"/>
  <c r="O226" i="6" s="1"/>
  <c r="L260" i="6"/>
  <c r="P665" i="6"/>
  <c r="O665" i="6" s="1"/>
  <c r="P830" i="6"/>
  <c r="O830" i="6" s="1"/>
  <c r="L706" i="6"/>
  <c r="L736" i="6"/>
  <c r="P161" i="6"/>
  <c r="O161" i="6" s="1"/>
  <c r="P816" i="6"/>
  <c r="O816" i="6" s="1"/>
  <c r="L916" i="6"/>
  <c r="P744" i="6"/>
  <c r="O744" i="6" s="1"/>
  <c r="P727" i="6"/>
  <c r="O727" i="6" s="1"/>
  <c r="P272" i="6"/>
  <c r="O272" i="6" s="1"/>
  <c r="L298" i="6"/>
  <c r="P691" i="6"/>
  <c r="O691" i="6" s="1"/>
  <c r="H93" i="11"/>
  <c r="H98" i="11" s="1"/>
  <c r="H102" i="11" s="1"/>
  <c r="P734" i="6"/>
  <c r="O734" i="6" s="1"/>
  <c r="F26" i="2"/>
  <c r="D33" i="2"/>
  <c r="F33" i="2" s="1"/>
  <c r="F16" i="2"/>
  <c r="D29" i="2"/>
  <c r="F29" i="2" s="1"/>
  <c r="P732" i="6"/>
  <c r="O732" i="6" s="1"/>
  <c r="L6" i="6"/>
  <c r="P789" i="6"/>
  <c r="O789" i="6" s="1"/>
  <c r="P217" i="6"/>
  <c r="O217" i="6" s="1"/>
  <c r="L737" i="6"/>
  <c r="P310" i="6"/>
  <c r="O310" i="6" s="1"/>
  <c r="P674" i="6"/>
  <c r="O674" i="6" s="1"/>
  <c r="L749" i="6"/>
  <c r="P287" i="6"/>
  <c r="O287" i="6" s="1"/>
  <c r="L323" i="6"/>
  <c r="L292" i="6"/>
  <c r="L297" i="6"/>
  <c r="L301" i="6"/>
  <c r="L314" i="6"/>
  <c r="L328" i="6"/>
  <c r="L330" i="6"/>
  <c r="F15" i="2"/>
  <c r="F89" i="11"/>
  <c r="F93" i="11"/>
  <c r="F98" i="11" s="1"/>
  <c r="F102" i="11" s="1"/>
  <c r="L229" i="6"/>
  <c r="L305" i="6"/>
  <c r="L704" i="6"/>
  <c r="P257" i="6"/>
  <c r="O257" i="6" s="1"/>
  <c r="F27" i="2"/>
  <c r="P311" i="6"/>
  <c r="O311" i="6" s="1"/>
  <c r="G89" i="11"/>
  <c r="L294" i="6"/>
  <c r="P300" i="6"/>
  <c r="O300" i="6" s="1"/>
  <c r="P276" i="6"/>
  <c r="O276" i="6" s="1"/>
  <c r="P286" i="6"/>
  <c r="O286" i="6" s="1"/>
  <c r="L680" i="6"/>
  <c r="P676" i="6"/>
  <c r="O676" i="6" s="1"/>
  <c r="L337" i="6"/>
  <c r="P313" i="6"/>
  <c r="O313" i="6" s="1"/>
  <c r="P307" i="6"/>
  <c r="O307" i="6" s="1"/>
  <c r="L331" i="6"/>
  <c r="P293" i="6"/>
  <c r="O293" i="6" s="1"/>
  <c r="L317" i="6"/>
  <c r="P312" i="6"/>
  <c r="O312" i="6" s="1"/>
  <c r="L336" i="6"/>
  <c r="P289" i="6"/>
  <c r="O289" i="6" s="1"/>
  <c r="L319" i="6"/>
  <c r="L315" i="6"/>
  <c r="L320" i="6"/>
  <c r="P283" i="6"/>
  <c r="O283" i="6" s="1"/>
  <c r="P278" i="6"/>
  <c r="O278" i="6" s="1"/>
  <c r="L302" i="6"/>
  <c r="L303" i="6"/>
  <c r="P279" i="6"/>
  <c r="O279" i="6" s="1"/>
  <c r="P282" i="6"/>
  <c r="O282" i="6" s="1"/>
  <c r="L308" i="6"/>
  <c r="P284" i="6"/>
  <c r="O284" i="6" s="1"/>
  <c r="P285" i="6"/>
  <c r="O285" i="6" s="1"/>
  <c r="L309" i="6"/>
  <c r="L764" i="6"/>
  <c r="D260" i="11"/>
  <c r="D225" i="11"/>
  <c r="D269" i="11" s="1"/>
  <c r="D305" i="11" s="1"/>
  <c r="E30" i="5"/>
  <c r="L748" i="6"/>
  <c r="L941" i="6"/>
  <c r="L768" i="6"/>
  <c r="L761" i="6"/>
  <c r="L712" i="6"/>
  <c r="P12" i="6"/>
  <c r="O12" i="6" s="1"/>
  <c r="P742" i="6"/>
  <c r="O742" i="6" s="1"/>
  <c r="L920" i="6"/>
  <c r="P908" i="6"/>
  <c r="O908" i="6" s="1"/>
  <c r="L914" i="6"/>
  <c r="P228" i="6"/>
  <c r="O228" i="6" s="1"/>
  <c r="L231" i="6"/>
  <c r="E7" i="2"/>
  <c r="E9" i="2"/>
  <c r="E10" i="2" s="1"/>
  <c r="E13" i="2" s="1"/>
  <c r="E14" i="2" s="1"/>
  <c r="E15" i="2" s="1"/>
  <c r="P707" i="6"/>
  <c r="O707" i="6" s="1"/>
  <c r="L716" i="6"/>
  <c r="L954" i="6" l="1"/>
  <c r="L956" i="6" s="1"/>
  <c r="P956" i="6" s="1"/>
  <c r="O956" i="6" s="1"/>
  <c r="P219" i="6"/>
  <c r="O219" i="6" s="1"/>
  <c r="L14" i="6"/>
  <c r="P14" i="6" s="1"/>
  <c r="O14" i="6" s="1"/>
  <c r="L359" i="6"/>
  <c r="L383" i="6" s="1"/>
  <c r="P9" i="6"/>
  <c r="P738" i="6"/>
  <c r="O738" i="6" s="1"/>
  <c r="P711" i="6"/>
  <c r="O711" i="6" s="1"/>
  <c r="L233" i="6"/>
  <c r="P701" i="6"/>
  <c r="O701" i="6" s="1"/>
  <c r="P743" i="6"/>
  <c r="O743" i="6" s="1"/>
  <c r="P324" i="6"/>
  <c r="O324" i="6" s="1"/>
  <c r="L927" i="6"/>
  <c r="L714" i="6"/>
  <c r="P942" i="6"/>
  <c r="O942" i="6" s="1"/>
  <c r="P708" i="6"/>
  <c r="O708" i="6" s="1"/>
  <c r="P741" i="6"/>
  <c r="O741" i="6" s="1"/>
  <c r="P955" i="6"/>
  <c r="O955" i="6" s="1"/>
  <c r="L928" i="6"/>
  <c r="L925" i="6"/>
  <c r="P230" i="6"/>
  <c r="O230" i="6" s="1"/>
  <c r="L747" i="6"/>
  <c r="M42" i="6"/>
  <c r="M43" i="6" s="1"/>
  <c r="M44" i="6" s="1"/>
  <c r="M45" i="6" s="1"/>
  <c r="M46" i="6" s="1"/>
  <c r="M47" i="6" s="1"/>
  <c r="M48" i="6" s="1"/>
  <c r="M49" i="6" s="1"/>
  <c r="M50" i="6" s="1"/>
  <c r="M51" i="6" s="1"/>
  <c r="M52" i="6" s="1"/>
  <c r="M53" i="6" s="1"/>
  <c r="L934" i="6"/>
  <c r="P922" i="6"/>
  <c r="O922" i="6" s="1"/>
  <c r="L924" i="6"/>
  <c r="P921" i="6"/>
  <c r="O921" i="6" s="1"/>
  <c r="L939" i="6"/>
  <c r="P705" i="6"/>
  <c r="O705" i="6" s="1"/>
  <c r="L933" i="6"/>
  <c r="L957" i="6"/>
  <c r="P914" i="6"/>
  <c r="O914" i="6" s="1"/>
  <c r="P712" i="6"/>
  <c r="O712" i="6" s="1"/>
  <c r="L763" i="6"/>
  <c r="P941" i="6"/>
  <c r="O941" i="6" s="1"/>
  <c r="P717" i="6"/>
  <c r="O717" i="6" s="1"/>
  <c r="P817" i="6"/>
  <c r="O817" i="6" s="1"/>
  <c r="P260" i="6"/>
  <c r="O260" i="6" s="1"/>
  <c r="L358" i="6"/>
  <c r="P927" i="6"/>
  <c r="O927" i="6" s="1"/>
  <c r="L343" i="6"/>
  <c r="L341" i="6"/>
  <c r="P301" i="6"/>
  <c r="O301" i="6" s="1"/>
  <c r="L347" i="6"/>
  <c r="L709" i="6"/>
  <c r="P700" i="6"/>
  <c r="O700" i="6" s="1"/>
  <c r="P335" i="6"/>
  <c r="O335" i="6" s="1"/>
  <c r="P751" i="6"/>
  <c r="O751" i="6" s="1"/>
  <c r="L263" i="6"/>
  <c r="P334" i="6"/>
  <c r="O334" i="6" s="1"/>
  <c r="L770" i="6"/>
  <c r="P748" i="6"/>
  <c r="O748" i="6" s="1"/>
  <c r="P704" i="6"/>
  <c r="O704" i="6" s="1"/>
  <c r="L232" i="6"/>
  <c r="L354" i="6"/>
  <c r="L746" i="6"/>
  <c r="L8" i="6"/>
  <c r="P916" i="6"/>
  <c r="O916" i="6" s="1"/>
  <c r="L715" i="6"/>
  <c r="P706" i="6"/>
  <c r="O706" i="6" s="1"/>
  <c r="P13" i="6"/>
  <c r="O13" i="6" s="1"/>
  <c r="L766" i="6"/>
  <c r="L339" i="6"/>
  <c r="P680" i="6"/>
  <c r="O680" i="6" s="1"/>
  <c r="P305" i="6"/>
  <c r="O305" i="6" s="1"/>
  <c r="L322" i="6"/>
  <c r="L745" i="6"/>
  <c r="P736" i="6"/>
  <c r="O736" i="6" s="1"/>
  <c r="P678" i="6"/>
  <c r="O678" i="6" s="1"/>
  <c r="P716" i="6"/>
  <c r="O716" i="6" s="1"/>
  <c r="P940" i="6"/>
  <c r="O940" i="6" s="1"/>
  <c r="L344" i="6"/>
  <c r="P336" i="6"/>
  <c r="O336" i="6" s="1"/>
  <c r="P331" i="6"/>
  <c r="O331" i="6" s="1"/>
  <c r="L352" i="6"/>
  <c r="L316" i="6"/>
  <c r="P749" i="6"/>
  <c r="O749" i="6" s="1"/>
  <c r="P915" i="6"/>
  <c r="O915" i="6" s="1"/>
  <c r="P710" i="6"/>
  <c r="O710" i="6" s="1"/>
  <c r="L750" i="6"/>
  <c r="L752" i="6"/>
  <c r="L348" i="6"/>
  <c r="P928" i="6"/>
  <c r="O928" i="6" s="1"/>
  <c r="P220" i="6"/>
  <c r="O220" i="6" s="1"/>
  <c r="P298" i="6"/>
  <c r="O298" i="6" s="1"/>
  <c r="L713" i="6"/>
  <c r="P6" i="6"/>
  <c r="O6" i="6" s="1"/>
  <c r="P737" i="6"/>
  <c r="O737" i="6" s="1"/>
  <c r="D38" i="2"/>
  <c r="F38" i="2" s="1"/>
  <c r="P229" i="6"/>
  <c r="O229" i="6" s="1"/>
  <c r="P764" i="6"/>
  <c r="O764" i="6" s="1"/>
  <c r="P323" i="6"/>
  <c r="O323" i="6" s="1"/>
  <c r="L329" i="6"/>
  <c r="L325" i="6"/>
  <c r="P292" i="6"/>
  <c r="O292" i="6" s="1"/>
  <c r="P330" i="6"/>
  <c r="O330" i="6" s="1"/>
  <c r="P317" i="6"/>
  <c r="O317" i="6" s="1"/>
  <c r="L338" i="6"/>
  <c r="P314" i="6"/>
  <c r="O314" i="6" s="1"/>
  <c r="P328" i="6"/>
  <c r="O328" i="6" s="1"/>
  <c r="P297" i="6"/>
  <c r="O297" i="6" s="1"/>
  <c r="L321" i="6"/>
  <c r="P320" i="6"/>
  <c r="O320" i="6" s="1"/>
  <c r="P319" i="6"/>
  <c r="O319" i="6" s="1"/>
  <c r="P294" i="6"/>
  <c r="O294" i="6" s="1"/>
  <c r="L318" i="6"/>
  <c r="L326" i="6"/>
  <c r="P302" i="6"/>
  <c r="O302" i="6" s="1"/>
  <c r="L360" i="6"/>
  <c r="P315" i="6"/>
  <c r="O315" i="6" s="1"/>
  <c r="L333" i="6"/>
  <c r="P309" i="6"/>
  <c r="O309" i="6" s="1"/>
  <c r="L355" i="6"/>
  <c r="L332" i="6"/>
  <c r="P308" i="6"/>
  <c r="O308" i="6" s="1"/>
  <c r="P303" i="6"/>
  <c r="O303" i="6" s="1"/>
  <c r="L327" i="6"/>
  <c r="L361" i="6"/>
  <c r="P337" i="6"/>
  <c r="O337" i="6" s="1"/>
  <c r="E32" i="5"/>
  <c r="P768" i="6"/>
  <c r="O768" i="6" s="1"/>
  <c r="P761" i="6"/>
  <c r="O761" i="6" s="1"/>
  <c r="L234" i="6"/>
  <c r="P231" i="6"/>
  <c r="O231" i="6" s="1"/>
  <c r="L932" i="6"/>
  <c r="L938" i="6"/>
  <c r="L926" i="6"/>
  <c r="P920" i="6"/>
  <c r="O920" i="6" s="1"/>
  <c r="L923" i="6"/>
  <c r="E17" i="2"/>
  <c r="E18" i="2" s="1"/>
  <c r="E19" i="2" s="1"/>
  <c r="E16" i="2"/>
  <c r="L15" i="6" l="1"/>
  <c r="P954" i="6"/>
  <c r="O954" i="6" s="1"/>
  <c r="P714" i="6"/>
  <c r="O714" i="6" s="1"/>
  <c r="P233" i="6"/>
  <c r="O233" i="6" s="1"/>
  <c r="P934" i="6"/>
  <c r="O934" i="6" s="1"/>
  <c r="P957" i="6"/>
  <c r="O957" i="6" s="1"/>
  <c r="P383" i="6"/>
  <c r="O383" i="6" s="1"/>
  <c r="P359" i="6"/>
  <c r="O359" i="6" s="1"/>
  <c r="P925" i="6"/>
  <c r="O925" i="6" s="1"/>
  <c r="P339" i="6"/>
  <c r="O339" i="6" s="1"/>
  <c r="L367" i="6"/>
  <c r="P367" i="6" s="1"/>
  <c r="O367" i="6" s="1"/>
  <c r="P933" i="6"/>
  <c r="O933" i="6" s="1"/>
  <c r="P924" i="6"/>
  <c r="O924" i="6" s="1"/>
  <c r="P747" i="6"/>
  <c r="O747" i="6" s="1"/>
  <c r="L376" i="6"/>
  <c r="L400" i="6" s="1"/>
  <c r="P939" i="6"/>
  <c r="O939" i="6" s="1"/>
  <c r="L236" i="6"/>
  <c r="L239" i="6" s="1"/>
  <c r="L340" i="6"/>
  <c r="L368" i="6"/>
  <c r="P354" i="6"/>
  <c r="O354" i="6" s="1"/>
  <c r="L936" i="6"/>
  <c r="P936" i="6" s="1"/>
  <c r="O936" i="6" s="1"/>
  <c r="L937" i="6"/>
  <c r="P937" i="6" s="1"/>
  <c r="O937" i="6" s="1"/>
  <c r="M54" i="6"/>
  <c r="M55" i="6" s="1"/>
  <c r="M56" i="6" s="1"/>
  <c r="M57" i="6" s="1"/>
  <c r="M58" i="6" s="1"/>
  <c r="M59" i="6" s="1"/>
  <c r="M60" i="6" s="1"/>
  <c r="M61" i="6" s="1"/>
  <c r="M62" i="6" s="1"/>
  <c r="M63" i="6" s="1"/>
  <c r="M64" i="6" s="1"/>
  <c r="M65" i="6" s="1"/>
  <c r="L774" i="6"/>
  <c r="L382" i="6"/>
  <c r="L371" i="6"/>
  <c r="P358" i="6"/>
  <c r="O358" i="6" s="1"/>
  <c r="P347" i="6"/>
  <c r="O347" i="6" s="1"/>
  <c r="P763" i="6"/>
  <c r="O763" i="6" s="1"/>
  <c r="P341" i="6"/>
  <c r="O341" i="6" s="1"/>
  <c r="L16" i="6"/>
  <c r="L772" i="6"/>
  <c r="L765" i="6"/>
  <c r="P15" i="6"/>
  <c r="O15" i="6" s="1"/>
  <c r="P752" i="6"/>
  <c r="O752" i="6" s="1"/>
  <c r="P746" i="6"/>
  <c r="O746" i="6" s="1"/>
  <c r="L235" i="6"/>
  <c r="P923" i="6"/>
  <c r="O923" i="6" s="1"/>
  <c r="P232" i="6"/>
  <c r="O232" i="6" s="1"/>
  <c r="P348" i="6"/>
  <c r="O348" i="6" s="1"/>
  <c r="L372" i="6"/>
  <c r="P750" i="6"/>
  <c r="O750" i="6" s="1"/>
  <c r="P352" i="6"/>
  <c r="O352" i="6" s="1"/>
  <c r="P8" i="6"/>
  <c r="L378" i="6"/>
  <c r="P263" i="6"/>
  <c r="O263" i="6" s="1"/>
  <c r="L365" i="6"/>
  <c r="P770" i="6"/>
  <c r="O770" i="6" s="1"/>
  <c r="L379" i="6"/>
  <c r="L384" i="6"/>
  <c r="P322" i="6"/>
  <c r="O322" i="6" s="1"/>
  <c r="L346" i="6"/>
  <c r="P766" i="6"/>
  <c r="O766" i="6" s="1"/>
  <c r="L407" i="6"/>
  <c r="P343" i="6"/>
  <c r="O343" i="6" s="1"/>
  <c r="P926" i="6"/>
  <c r="O926" i="6" s="1"/>
  <c r="P344" i="6"/>
  <c r="O344" i="6" s="1"/>
  <c r="P938" i="6"/>
  <c r="O938" i="6" s="1"/>
  <c r="P316" i="6"/>
  <c r="O316" i="6" s="1"/>
  <c r="L353" i="6"/>
  <c r="P713" i="6"/>
  <c r="O713" i="6" s="1"/>
  <c r="P745" i="6"/>
  <c r="O745" i="6" s="1"/>
  <c r="L363" i="6"/>
  <c r="P715" i="6"/>
  <c r="O715" i="6" s="1"/>
  <c r="P709" i="6"/>
  <c r="O709" i="6" s="1"/>
  <c r="P329" i="6"/>
  <c r="O329" i="6" s="1"/>
  <c r="L349" i="6"/>
  <c r="P325" i="6"/>
  <c r="O325" i="6" s="1"/>
  <c r="L362" i="6"/>
  <c r="P338" i="6"/>
  <c r="O338" i="6" s="1"/>
  <c r="P321" i="6"/>
  <c r="O321" i="6" s="1"/>
  <c r="L345" i="6"/>
  <c r="P355" i="6"/>
  <c r="O355" i="6" s="1"/>
  <c r="P318" i="6"/>
  <c r="O318" i="6" s="1"/>
  <c r="L342" i="6"/>
  <c r="P327" i="6"/>
  <c r="O327" i="6" s="1"/>
  <c r="L351" i="6"/>
  <c r="P333" i="6"/>
  <c r="O333" i="6" s="1"/>
  <c r="L357" i="6"/>
  <c r="L385" i="6"/>
  <c r="P361" i="6"/>
  <c r="O361" i="6" s="1"/>
  <c r="L356" i="6"/>
  <c r="P332" i="6"/>
  <c r="O332" i="6" s="1"/>
  <c r="P360" i="6"/>
  <c r="O360" i="6" s="1"/>
  <c r="P326" i="6"/>
  <c r="O326" i="6" s="1"/>
  <c r="L350" i="6"/>
  <c r="E34" i="5"/>
  <c r="P932" i="6"/>
  <c r="O932" i="6" s="1"/>
  <c r="L935" i="6"/>
  <c r="P234" i="6"/>
  <c r="O234" i="6" s="1"/>
  <c r="L240" i="6"/>
  <c r="L237" i="6"/>
  <c r="E22" i="2"/>
  <c r="E23" i="2" s="1"/>
  <c r="E24" i="2" s="1"/>
  <c r="E25" i="2" s="1"/>
  <c r="E26" i="2" s="1"/>
  <c r="E27" i="2" s="1"/>
  <c r="E28" i="2" s="1"/>
  <c r="E20" i="2"/>
  <c r="P368" i="6" l="1"/>
  <c r="O368" i="6" s="1"/>
  <c r="L392" i="6"/>
  <c r="P371" i="6"/>
  <c r="O371" i="6" s="1"/>
  <c r="P236" i="6"/>
  <c r="O236" i="6" s="1"/>
  <c r="L364" i="6"/>
  <c r="L388" i="6" s="1"/>
  <c r="L389" i="6"/>
  <c r="P389" i="6" s="1"/>
  <c r="O389" i="6" s="1"/>
  <c r="L391" i="6"/>
  <c r="L415" i="6" s="1"/>
  <c r="L767" i="6"/>
  <c r="P767" i="6" s="1"/>
  <c r="O767" i="6" s="1"/>
  <c r="P382" i="6"/>
  <c r="O382" i="6" s="1"/>
  <c r="P340" i="6"/>
  <c r="O340" i="6" s="1"/>
  <c r="L238" i="6"/>
  <c r="P376" i="6"/>
  <c r="O376" i="6" s="1"/>
  <c r="L377" i="6"/>
  <c r="L401" i="6" s="1"/>
  <c r="L408" i="6"/>
  <c r="P772" i="6"/>
  <c r="O772" i="6" s="1"/>
  <c r="L776" i="6"/>
  <c r="M66" i="6"/>
  <c r="M67" i="6" s="1"/>
  <c r="M68" i="6" s="1"/>
  <c r="M69" i="6" s="1"/>
  <c r="M70" i="6" s="1"/>
  <c r="M71" i="6" s="1"/>
  <c r="M72" i="6" s="1"/>
  <c r="M73" i="6" s="1"/>
  <c r="M74" i="6" s="1"/>
  <c r="M75" i="6" s="1"/>
  <c r="M76" i="6" s="1"/>
  <c r="M77" i="6" s="1"/>
  <c r="P384" i="6"/>
  <c r="O384" i="6" s="1"/>
  <c r="P365" i="6"/>
  <c r="O365" i="6" s="1"/>
  <c r="L406" i="6"/>
  <c r="L395" i="6"/>
  <c r="L419" i="6" s="1"/>
  <c r="P774" i="6"/>
  <c r="O774" i="6" s="1"/>
  <c r="P16" i="6"/>
  <c r="O16" i="6" s="1"/>
  <c r="L17" i="6"/>
  <c r="P765" i="6"/>
  <c r="O765" i="6" s="1"/>
  <c r="P363" i="6"/>
  <c r="O363" i="6" s="1"/>
  <c r="L387" i="6"/>
  <c r="P379" i="6"/>
  <c r="O379" i="6" s="1"/>
  <c r="P377" i="6"/>
  <c r="O377" i="6" s="1"/>
  <c r="L396" i="6"/>
  <c r="P372" i="6"/>
  <c r="O372" i="6" s="1"/>
  <c r="P237" i="6"/>
  <c r="O237" i="6" s="1"/>
  <c r="P235" i="6"/>
  <c r="O235" i="6" s="1"/>
  <c r="L403" i="6"/>
  <c r="P353" i="6"/>
  <c r="O353" i="6" s="1"/>
  <c r="P346" i="6"/>
  <c r="O346" i="6" s="1"/>
  <c r="L370" i="6"/>
  <c r="P378" i="6"/>
  <c r="O378" i="6" s="1"/>
  <c r="L402" i="6"/>
  <c r="P935" i="6"/>
  <c r="O935" i="6" s="1"/>
  <c r="P407" i="6"/>
  <c r="O407" i="6" s="1"/>
  <c r="L431" i="6"/>
  <c r="L373" i="6"/>
  <c r="P349" i="6"/>
  <c r="O349" i="6" s="1"/>
  <c r="P345" i="6"/>
  <c r="O345" i="6" s="1"/>
  <c r="L369" i="6"/>
  <c r="L424" i="6"/>
  <c r="P400" i="6"/>
  <c r="O400" i="6" s="1"/>
  <c r="P362" i="6"/>
  <c r="O362" i="6" s="1"/>
  <c r="L386" i="6"/>
  <c r="L416" i="6"/>
  <c r="P392" i="6"/>
  <c r="O392" i="6" s="1"/>
  <c r="P342" i="6"/>
  <c r="O342" i="6" s="1"/>
  <c r="L366" i="6"/>
  <c r="L375" i="6"/>
  <c r="P351" i="6"/>
  <c r="O351" i="6" s="1"/>
  <c r="P357" i="6"/>
  <c r="O357" i="6" s="1"/>
  <c r="L381" i="6"/>
  <c r="P350" i="6"/>
  <c r="O350" i="6" s="1"/>
  <c r="L374" i="6"/>
  <c r="P356" i="6"/>
  <c r="O356" i="6" s="1"/>
  <c r="L380" i="6"/>
  <c r="L409" i="6"/>
  <c r="P385" i="6"/>
  <c r="O385" i="6" s="1"/>
  <c r="E36" i="5"/>
  <c r="L243" i="6"/>
  <c r="P240" i="6"/>
  <c r="O240" i="6" s="1"/>
  <c r="P238" i="6"/>
  <c r="O238" i="6" s="1"/>
  <c r="E31" i="2"/>
  <c r="E32" i="2" s="1"/>
  <c r="E33" i="2" s="1"/>
  <c r="E34" i="2" s="1"/>
  <c r="E35" i="2" s="1"/>
  <c r="E36" i="2" s="1"/>
  <c r="E37" i="2" s="1"/>
  <c r="E38" i="2" s="1"/>
  <c r="E29" i="2"/>
  <c r="P239" i="6"/>
  <c r="O239" i="6" s="1"/>
  <c r="L242" i="6"/>
  <c r="L413" i="6" l="1"/>
  <c r="L432" i="6"/>
  <c r="L456" i="6" s="1"/>
  <c r="P408" i="6"/>
  <c r="O408" i="6" s="1"/>
  <c r="L241" i="6"/>
  <c r="P241" i="6" s="1"/>
  <c r="O241" i="6" s="1"/>
  <c r="P776" i="6"/>
  <c r="O776" i="6" s="1"/>
  <c r="L769" i="6"/>
  <c r="L771" i="6" s="1"/>
  <c r="L18" i="6"/>
  <c r="L19" i="6" s="1"/>
  <c r="P406" i="6"/>
  <c r="O406" i="6" s="1"/>
  <c r="P391" i="6"/>
  <c r="O391" i="6" s="1"/>
  <c r="P395" i="6"/>
  <c r="O395" i="6" s="1"/>
  <c r="P364" i="6"/>
  <c r="O364" i="6" s="1"/>
  <c r="M78" i="6"/>
  <c r="M79" i="6" s="1"/>
  <c r="M80" i="6" s="1"/>
  <c r="M81" i="6" s="1"/>
  <c r="M82" i="6" s="1"/>
  <c r="M83" i="6" s="1"/>
  <c r="M84" i="6" s="1"/>
  <c r="M85" i="6" s="1"/>
  <c r="M86" i="6" s="1"/>
  <c r="M87" i="6" s="1"/>
  <c r="M88" i="6" s="1"/>
  <c r="M89" i="6" s="1"/>
  <c r="L430" i="6"/>
  <c r="L427" i="6"/>
  <c r="L439" i="6"/>
  <c r="P17" i="6"/>
  <c r="O17" i="6" s="1"/>
  <c r="P415" i="6"/>
  <c r="O415" i="6" s="1"/>
  <c r="P403" i="6"/>
  <c r="O403" i="6" s="1"/>
  <c r="L425" i="6"/>
  <c r="L394" i="6"/>
  <c r="P370" i="6"/>
  <c r="O370" i="6" s="1"/>
  <c r="L420" i="6"/>
  <c r="P396" i="6"/>
  <c r="O396" i="6" s="1"/>
  <c r="P387" i="6"/>
  <c r="O387" i="6" s="1"/>
  <c r="L411" i="6"/>
  <c r="L426" i="6"/>
  <c r="P402" i="6"/>
  <c r="O402" i="6" s="1"/>
  <c r="P431" i="6"/>
  <c r="O431" i="6" s="1"/>
  <c r="L455" i="6"/>
  <c r="P401" i="6"/>
  <c r="O401" i="6" s="1"/>
  <c r="P373" i="6"/>
  <c r="O373" i="6" s="1"/>
  <c r="L397" i="6"/>
  <c r="L412" i="6"/>
  <c r="P388" i="6"/>
  <c r="O388" i="6" s="1"/>
  <c r="P386" i="6"/>
  <c r="O386" i="6" s="1"/>
  <c r="L410" i="6"/>
  <c r="P369" i="6"/>
  <c r="O369" i="6" s="1"/>
  <c r="L393" i="6"/>
  <c r="L448" i="6"/>
  <c r="P424" i="6"/>
  <c r="O424" i="6" s="1"/>
  <c r="P416" i="6"/>
  <c r="O416" i="6" s="1"/>
  <c r="L440" i="6"/>
  <c r="L390" i="6"/>
  <c r="P366" i="6"/>
  <c r="O366" i="6" s="1"/>
  <c r="P374" i="6"/>
  <c r="O374" i="6" s="1"/>
  <c r="L398" i="6"/>
  <c r="P380" i="6"/>
  <c r="O380" i="6" s="1"/>
  <c r="L404" i="6"/>
  <c r="P381" i="6"/>
  <c r="O381" i="6" s="1"/>
  <c r="L405" i="6"/>
  <c r="L433" i="6"/>
  <c r="P409" i="6"/>
  <c r="O409" i="6" s="1"/>
  <c r="L399" i="6"/>
  <c r="P375" i="6"/>
  <c r="O375" i="6" s="1"/>
  <c r="E37" i="5"/>
  <c r="L246" i="6"/>
  <c r="P243" i="6"/>
  <c r="O243" i="6" s="1"/>
  <c r="L252" i="6"/>
  <c r="L443" i="6"/>
  <c r="P419" i="6"/>
  <c r="O419" i="6" s="1"/>
  <c r="L245" i="6"/>
  <c r="P242" i="6"/>
  <c r="O242" i="6" s="1"/>
  <c r="P432" i="6"/>
  <c r="O432" i="6" s="1"/>
  <c r="P413" i="6"/>
  <c r="O413" i="6" s="1"/>
  <c r="L437" i="6"/>
  <c r="P769" i="6" l="1"/>
  <c r="O769" i="6" s="1"/>
  <c r="P18" i="6"/>
  <c r="O18" i="6" s="1"/>
  <c r="L244" i="6"/>
  <c r="L449" i="6"/>
  <c r="L451" i="6"/>
  <c r="P439" i="6"/>
  <c r="O439" i="6" s="1"/>
  <c r="L454" i="6"/>
  <c r="M90" i="6"/>
  <c r="M91" i="6" s="1"/>
  <c r="M92" i="6" s="1"/>
  <c r="M93" i="6" s="1"/>
  <c r="M94" i="6" s="1"/>
  <c r="M95" i="6" s="1"/>
  <c r="M96" i="6" s="1"/>
  <c r="M97" i="6" s="1"/>
  <c r="M98" i="6" s="1"/>
  <c r="M99" i="6" s="1"/>
  <c r="M100" i="6" s="1"/>
  <c r="M101" i="6" s="1"/>
  <c r="L20" i="6"/>
  <c r="P19" i="6"/>
  <c r="O19" i="6" s="1"/>
  <c r="P430" i="6"/>
  <c r="O430" i="6" s="1"/>
  <c r="L463" i="6"/>
  <c r="P425" i="6"/>
  <c r="O425" i="6" s="1"/>
  <c r="P427" i="6"/>
  <c r="O427" i="6" s="1"/>
  <c r="P246" i="6"/>
  <c r="O246" i="6" s="1"/>
  <c r="L435" i="6"/>
  <c r="P411" i="6"/>
  <c r="O411" i="6" s="1"/>
  <c r="L444" i="6"/>
  <c r="P420" i="6"/>
  <c r="O420" i="6" s="1"/>
  <c r="L418" i="6"/>
  <c r="P394" i="6"/>
  <c r="O394" i="6" s="1"/>
  <c r="L479" i="6"/>
  <c r="P455" i="6"/>
  <c r="O455" i="6" s="1"/>
  <c r="P426" i="6"/>
  <c r="O426" i="6" s="1"/>
  <c r="L450" i="6"/>
  <c r="P412" i="6"/>
  <c r="O412" i="6" s="1"/>
  <c r="L436" i="6"/>
  <c r="L421" i="6"/>
  <c r="P397" i="6"/>
  <c r="O397" i="6" s="1"/>
  <c r="P410" i="6"/>
  <c r="O410" i="6" s="1"/>
  <c r="L434" i="6"/>
  <c r="L417" i="6"/>
  <c r="P393" i="6"/>
  <c r="O393" i="6" s="1"/>
  <c r="P448" i="6"/>
  <c r="O448" i="6" s="1"/>
  <c r="L472" i="6"/>
  <c r="L464" i="6"/>
  <c r="P440" i="6"/>
  <c r="O440" i="6" s="1"/>
  <c r="P390" i="6"/>
  <c r="O390" i="6" s="1"/>
  <c r="L414" i="6"/>
  <c r="L457" i="6"/>
  <c r="P433" i="6"/>
  <c r="O433" i="6" s="1"/>
  <c r="P405" i="6"/>
  <c r="O405" i="6" s="1"/>
  <c r="L429" i="6"/>
  <c r="P398" i="6"/>
  <c r="O398" i="6" s="1"/>
  <c r="L422" i="6"/>
  <c r="L428" i="6"/>
  <c r="P404" i="6"/>
  <c r="O404" i="6" s="1"/>
  <c r="P399" i="6"/>
  <c r="O399" i="6" s="1"/>
  <c r="L423" i="6"/>
  <c r="E39" i="5"/>
  <c r="L255" i="6"/>
  <c r="P252" i="6"/>
  <c r="O252" i="6" s="1"/>
  <c r="P449" i="6"/>
  <c r="O449" i="6" s="1"/>
  <c r="L473" i="6"/>
  <c r="L247" i="6"/>
  <c r="P244" i="6"/>
  <c r="O244" i="6" s="1"/>
  <c r="L480" i="6"/>
  <c r="P456" i="6"/>
  <c r="O456" i="6" s="1"/>
  <c r="P245" i="6"/>
  <c r="O245" i="6" s="1"/>
  <c r="L251" i="6"/>
  <c r="L248" i="6"/>
  <c r="P443" i="6"/>
  <c r="O443" i="6" s="1"/>
  <c r="L467" i="6"/>
  <c r="L461" i="6"/>
  <c r="P437" i="6"/>
  <c r="O437" i="6" s="1"/>
  <c r="P771" i="6"/>
  <c r="O771" i="6" s="1"/>
  <c r="L773" i="6"/>
  <c r="L775" i="6"/>
  <c r="P454" i="6" l="1"/>
  <c r="O454" i="6" s="1"/>
  <c r="P451" i="6"/>
  <c r="O451" i="6" s="1"/>
  <c r="L478" i="6"/>
  <c r="P478" i="6" s="1"/>
  <c r="O478" i="6" s="1"/>
  <c r="L475" i="6"/>
  <c r="M102" i="6"/>
  <c r="M103" i="6" s="1"/>
  <c r="M104" i="6" s="1"/>
  <c r="M105" i="6" s="1"/>
  <c r="M106" i="6" s="1"/>
  <c r="M107" i="6" s="1"/>
  <c r="M108" i="6" s="1"/>
  <c r="M109" i="6" s="1"/>
  <c r="M110" i="6" s="1"/>
  <c r="M111" i="6" s="1"/>
  <c r="M112" i="6" s="1"/>
  <c r="M113" i="6" s="1"/>
  <c r="L21" i="6"/>
  <c r="P20" i="6"/>
  <c r="O20" i="6" s="1"/>
  <c r="L487" i="6"/>
  <c r="P463" i="6"/>
  <c r="O463" i="6" s="1"/>
  <c r="P773" i="6"/>
  <c r="O773" i="6" s="1"/>
  <c r="P248" i="6"/>
  <c r="O248" i="6" s="1"/>
  <c r="P251" i="6"/>
  <c r="O251" i="6" s="1"/>
  <c r="L468" i="6"/>
  <c r="P444" i="6"/>
  <c r="O444" i="6" s="1"/>
  <c r="P435" i="6"/>
  <c r="O435" i="6" s="1"/>
  <c r="L459" i="6"/>
  <c r="P450" i="6"/>
  <c r="O450" i="6" s="1"/>
  <c r="L474" i="6"/>
  <c r="L503" i="6"/>
  <c r="P479" i="6"/>
  <c r="O479" i="6" s="1"/>
  <c r="P418" i="6"/>
  <c r="O418" i="6" s="1"/>
  <c r="L442" i="6"/>
  <c r="P436" i="6"/>
  <c r="O436" i="6" s="1"/>
  <c r="L460" i="6"/>
  <c r="P421" i="6"/>
  <c r="O421" i="6" s="1"/>
  <c r="L445" i="6"/>
  <c r="L441" i="6"/>
  <c r="P417" i="6"/>
  <c r="O417" i="6" s="1"/>
  <c r="P472" i="6"/>
  <c r="O472" i="6" s="1"/>
  <c r="L496" i="6"/>
  <c r="L458" i="6"/>
  <c r="P434" i="6"/>
  <c r="O434" i="6" s="1"/>
  <c r="P464" i="6"/>
  <c r="O464" i="6" s="1"/>
  <c r="L488" i="6"/>
  <c r="L438" i="6"/>
  <c r="P414" i="6"/>
  <c r="O414" i="6" s="1"/>
  <c r="L447" i="6"/>
  <c r="P423" i="6"/>
  <c r="O423" i="6" s="1"/>
  <c r="P422" i="6"/>
  <c r="O422" i="6" s="1"/>
  <c r="L446" i="6"/>
  <c r="L453" i="6"/>
  <c r="P429" i="6"/>
  <c r="O429" i="6" s="1"/>
  <c r="P428" i="6"/>
  <c r="O428" i="6" s="1"/>
  <c r="L452" i="6"/>
  <c r="P457" i="6"/>
  <c r="O457" i="6" s="1"/>
  <c r="L481" i="6"/>
  <c r="E40" i="5"/>
  <c r="P475" i="6"/>
  <c r="O475" i="6" s="1"/>
  <c r="L250" i="6"/>
  <c r="P247" i="6"/>
  <c r="O247" i="6" s="1"/>
  <c r="L502" i="6"/>
  <c r="L258" i="6"/>
  <c r="P255" i="6"/>
  <c r="O255" i="6" s="1"/>
  <c r="P473" i="6"/>
  <c r="O473" i="6" s="1"/>
  <c r="L497" i="6"/>
  <c r="P467" i="6"/>
  <c r="O467" i="6" s="1"/>
  <c r="L491" i="6"/>
  <c r="L504" i="6"/>
  <c r="P480" i="6"/>
  <c r="O480" i="6" s="1"/>
  <c r="P461" i="6"/>
  <c r="O461" i="6" s="1"/>
  <c r="L485" i="6"/>
  <c r="L777" i="6"/>
  <c r="P775" i="6"/>
  <c r="O775" i="6" s="1"/>
  <c r="L499" i="6" l="1"/>
  <c r="P487" i="6"/>
  <c r="O487" i="6" s="1"/>
  <c r="M114" i="6"/>
  <c r="M115" i="6" s="1"/>
  <c r="M116" i="6" s="1"/>
  <c r="M117" i="6" s="1"/>
  <c r="M118" i="6" s="1"/>
  <c r="M119" i="6" s="1"/>
  <c r="M120" i="6" s="1"/>
  <c r="M121" i="6" s="1"/>
  <c r="M122" i="6" s="1"/>
  <c r="M123" i="6" s="1"/>
  <c r="M124" i="6" s="1"/>
  <c r="M125" i="6" s="1"/>
  <c r="L22" i="6"/>
  <c r="P21" i="6"/>
  <c r="O21" i="6" s="1"/>
  <c r="L511" i="6"/>
  <c r="P459" i="6"/>
  <c r="O459" i="6" s="1"/>
  <c r="L483" i="6"/>
  <c r="L492" i="6"/>
  <c r="P468" i="6"/>
  <c r="O468" i="6" s="1"/>
  <c r="P474" i="6"/>
  <c r="O474" i="6" s="1"/>
  <c r="L498" i="6"/>
  <c r="P777" i="6"/>
  <c r="O777" i="6" s="1"/>
  <c r="L466" i="6"/>
  <c r="P442" i="6"/>
  <c r="O442" i="6" s="1"/>
  <c r="L527" i="6"/>
  <c r="P503" i="6"/>
  <c r="O503" i="6" s="1"/>
  <c r="P445" i="6"/>
  <c r="O445" i="6" s="1"/>
  <c r="L469" i="6"/>
  <c r="L484" i="6"/>
  <c r="P460" i="6"/>
  <c r="O460" i="6" s="1"/>
  <c r="L520" i="6"/>
  <c r="P496" i="6"/>
  <c r="O496" i="6" s="1"/>
  <c r="P458" i="6"/>
  <c r="O458" i="6" s="1"/>
  <c r="L482" i="6"/>
  <c r="P441" i="6"/>
  <c r="O441" i="6" s="1"/>
  <c r="L465" i="6"/>
  <c r="L512" i="6"/>
  <c r="P488" i="6"/>
  <c r="O488" i="6" s="1"/>
  <c r="L462" i="6"/>
  <c r="P438" i="6"/>
  <c r="O438" i="6" s="1"/>
  <c r="L505" i="6"/>
  <c r="P481" i="6"/>
  <c r="O481" i="6" s="1"/>
  <c r="L476" i="6"/>
  <c r="P452" i="6"/>
  <c r="O452" i="6" s="1"/>
  <c r="P446" i="6"/>
  <c r="O446" i="6" s="1"/>
  <c r="L470" i="6"/>
  <c r="L477" i="6"/>
  <c r="P453" i="6"/>
  <c r="O453" i="6" s="1"/>
  <c r="L471" i="6"/>
  <c r="P447" i="6"/>
  <c r="O447" i="6" s="1"/>
  <c r="E42" i="5"/>
  <c r="L523" i="6"/>
  <c r="P499" i="6"/>
  <c r="O499" i="6" s="1"/>
  <c r="P250" i="6"/>
  <c r="O250" i="6" s="1"/>
  <c r="L253" i="6"/>
  <c r="L521" i="6"/>
  <c r="P497" i="6"/>
  <c r="O497" i="6" s="1"/>
  <c r="P258" i="6"/>
  <c r="O258" i="6" s="1"/>
  <c r="L261" i="6"/>
  <c r="L526" i="6"/>
  <c r="P502" i="6"/>
  <c r="O502" i="6" s="1"/>
  <c r="P504" i="6"/>
  <c r="O504" i="6" s="1"/>
  <c r="L528" i="6"/>
  <c r="L515" i="6"/>
  <c r="P491" i="6"/>
  <c r="O491" i="6" s="1"/>
  <c r="L509" i="6"/>
  <c r="P485" i="6"/>
  <c r="O485" i="6" s="1"/>
  <c r="M126" i="6" l="1"/>
  <c r="M127" i="6" s="1"/>
  <c r="M128" i="6" s="1"/>
  <c r="M129" i="6" s="1"/>
  <c r="M130" i="6" s="1"/>
  <c r="M131" i="6" s="1"/>
  <c r="M132" i="6" s="1"/>
  <c r="M133" i="6" s="1"/>
  <c r="M134" i="6" s="1"/>
  <c r="M135" i="6" s="1"/>
  <c r="M136" i="6" s="1"/>
  <c r="M137" i="6" s="1"/>
  <c r="L23" i="6"/>
  <c r="P22" i="6"/>
  <c r="O22" i="6" s="1"/>
  <c r="P511" i="6"/>
  <c r="O511" i="6" s="1"/>
  <c r="L535" i="6"/>
  <c r="P261" i="6"/>
  <c r="O261" i="6" s="1"/>
  <c r="P483" i="6"/>
  <c r="O483" i="6" s="1"/>
  <c r="L507" i="6"/>
  <c r="L551" i="6"/>
  <c r="P527" i="6"/>
  <c r="O527" i="6" s="1"/>
  <c r="L490" i="6"/>
  <c r="P466" i="6"/>
  <c r="O466" i="6" s="1"/>
  <c r="L522" i="6"/>
  <c r="P498" i="6"/>
  <c r="O498" i="6" s="1"/>
  <c r="P492" i="6"/>
  <c r="O492" i="6" s="1"/>
  <c r="L516" i="6"/>
  <c r="P469" i="6"/>
  <c r="O469" i="6" s="1"/>
  <c r="L493" i="6"/>
  <c r="L508" i="6"/>
  <c r="P484" i="6"/>
  <c r="O484" i="6" s="1"/>
  <c r="L506" i="6"/>
  <c r="P482" i="6"/>
  <c r="O482" i="6" s="1"/>
  <c r="L489" i="6"/>
  <c r="P465" i="6"/>
  <c r="O465" i="6" s="1"/>
  <c r="P520" i="6"/>
  <c r="O520" i="6" s="1"/>
  <c r="L544" i="6"/>
  <c r="P512" i="6"/>
  <c r="O512" i="6" s="1"/>
  <c r="L536" i="6"/>
  <c r="P462" i="6"/>
  <c r="O462" i="6" s="1"/>
  <c r="L486" i="6"/>
  <c r="L500" i="6"/>
  <c r="P476" i="6"/>
  <c r="O476" i="6" s="1"/>
  <c r="P470" i="6"/>
  <c r="O470" i="6" s="1"/>
  <c r="L494" i="6"/>
  <c r="P477" i="6"/>
  <c r="O477" i="6" s="1"/>
  <c r="L501" i="6"/>
  <c r="P471" i="6"/>
  <c r="O471" i="6" s="1"/>
  <c r="L495" i="6"/>
  <c r="P505" i="6"/>
  <c r="O505" i="6" s="1"/>
  <c r="L529" i="6"/>
  <c r="E44" i="5"/>
  <c r="L547" i="6"/>
  <c r="P523" i="6"/>
  <c r="O523" i="6" s="1"/>
  <c r="P253" i="6"/>
  <c r="O253" i="6" s="1"/>
  <c r="L256" i="6"/>
  <c r="P526" i="6"/>
  <c r="O526" i="6" s="1"/>
  <c r="L550" i="6"/>
  <c r="P521" i="6"/>
  <c r="O521" i="6" s="1"/>
  <c r="L545" i="6"/>
  <c r="L539" i="6"/>
  <c r="P515" i="6"/>
  <c r="O515" i="6" s="1"/>
  <c r="P509" i="6"/>
  <c r="O509" i="6" s="1"/>
  <c r="L533" i="6"/>
  <c r="L552" i="6"/>
  <c r="P528" i="6"/>
  <c r="O528" i="6" s="1"/>
  <c r="M138" i="6" l="1"/>
  <c r="M139" i="6" s="1"/>
  <c r="M140" i="6" s="1"/>
  <c r="M141" i="6" s="1"/>
  <c r="M142" i="6" s="1"/>
  <c r="M143" i="6" s="1"/>
  <c r="M144" i="6" s="1"/>
  <c r="P23" i="6"/>
  <c r="O23" i="6" s="1"/>
  <c r="L24" i="6"/>
  <c r="P535" i="6"/>
  <c r="O535" i="6" s="1"/>
  <c r="L559" i="6"/>
  <c r="P551" i="6"/>
  <c r="O551" i="6" s="1"/>
  <c r="L575" i="6"/>
  <c r="L514" i="6"/>
  <c r="P490" i="6"/>
  <c r="O490" i="6" s="1"/>
  <c r="L540" i="6"/>
  <c r="P516" i="6"/>
  <c r="O516" i="6" s="1"/>
  <c r="P522" i="6"/>
  <c r="O522" i="6" s="1"/>
  <c r="L546" i="6"/>
  <c r="L531" i="6"/>
  <c r="P507" i="6"/>
  <c r="O507" i="6" s="1"/>
  <c r="P508" i="6"/>
  <c r="O508" i="6" s="1"/>
  <c r="L532" i="6"/>
  <c r="P493" i="6"/>
  <c r="O493" i="6" s="1"/>
  <c r="L517" i="6"/>
  <c r="P489" i="6"/>
  <c r="O489" i="6" s="1"/>
  <c r="L513" i="6"/>
  <c r="P544" i="6"/>
  <c r="O544" i="6" s="1"/>
  <c r="L568" i="6"/>
  <c r="P506" i="6"/>
  <c r="O506" i="6" s="1"/>
  <c r="L530" i="6"/>
  <c r="P536" i="6"/>
  <c r="O536" i="6" s="1"/>
  <c r="L560" i="6"/>
  <c r="P486" i="6"/>
  <c r="O486" i="6" s="1"/>
  <c r="L510" i="6"/>
  <c r="L519" i="6"/>
  <c r="P495" i="6"/>
  <c r="O495" i="6" s="1"/>
  <c r="P529" i="6"/>
  <c r="O529" i="6" s="1"/>
  <c r="L553" i="6"/>
  <c r="P501" i="6"/>
  <c r="O501" i="6" s="1"/>
  <c r="L525" i="6"/>
  <c r="P494" i="6"/>
  <c r="O494" i="6" s="1"/>
  <c r="L518" i="6"/>
  <c r="L524" i="6"/>
  <c r="P500" i="6"/>
  <c r="O500" i="6" s="1"/>
  <c r="H46" i="5"/>
  <c r="E45" i="5"/>
  <c r="P547" i="6"/>
  <c r="O547" i="6" s="1"/>
  <c r="L571" i="6"/>
  <c r="L569" i="6"/>
  <c r="P545" i="6"/>
  <c r="O545" i="6" s="1"/>
  <c r="L574" i="6"/>
  <c r="P550" i="6"/>
  <c r="O550" i="6" s="1"/>
  <c r="P256" i="6"/>
  <c r="O256" i="6" s="1"/>
  <c r="L259" i="6"/>
  <c r="L576" i="6"/>
  <c r="P552" i="6"/>
  <c r="O552" i="6" s="1"/>
  <c r="L557" i="6"/>
  <c r="P533" i="6"/>
  <c r="O533" i="6" s="1"/>
  <c r="L563" i="6"/>
  <c r="P539" i="6"/>
  <c r="O539" i="6" s="1"/>
  <c r="L581" i="6" l="1"/>
  <c r="L605" i="6" s="1"/>
  <c r="L595" i="6"/>
  <c r="L619" i="6" s="1"/>
  <c r="L584" i="6"/>
  <c r="L608" i="6" s="1"/>
  <c r="L592" i="6"/>
  <c r="P592" i="6" s="1"/>
  <c r="O592" i="6" s="1"/>
  <c r="L599" i="6"/>
  <c r="L623" i="6" s="1"/>
  <c r="L598" i="6"/>
  <c r="L593" i="6"/>
  <c r="P593" i="6" s="1"/>
  <c r="O593" i="6" s="1"/>
  <c r="L587" i="6"/>
  <c r="L611" i="6" s="1"/>
  <c r="L600" i="6"/>
  <c r="P595" i="6"/>
  <c r="O595" i="6" s="1"/>
  <c r="P584" i="6"/>
  <c r="O584" i="6" s="1"/>
  <c r="P581" i="6"/>
  <c r="O581" i="6" s="1"/>
  <c r="P600" i="6"/>
  <c r="O600" i="6" s="1"/>
  <c r="L624" i="6"/>
  <c r="P559" i="6"/>
  <c r="O559" i="6" s="1"/>
  <c r="L583" i="6"/>
  <c r="M145" i="6"/>
  <c r="M146" i="6" s="1"/>
  <c r="M147" i="6" s="1"/>
  <c r="P24" i="6"/>
  <c r="O24" i="6" s="1"/>
  <c r="L25" i="6"/>
  <c r="L631" i="6"/>
  <c r="L564" i="6"/>
  <c r="P540" i="6"/>
  <c r="O540" i="6" s="1"/>
  <c r="L647" i="6"/>
  <c r="P575" i="6"/>
  <c r="O575" i="6" s="1"/>
  <c r="P546" i="6"/>
  <c r="O546" i="6" s="1"/>
  <c r="L570" i="6"/>
  <c r="L555" i="6"/>
  <c r="P531" i="6"/>
  <c r="O531" i="6" s="1"/>
  <c r="L538" i="6"/>
  <c r="P514" i="6"/>
  <c r="O514" i="6" s="1"/>
  <c r="L541" i="6"/>
  <c r="P517" i="6"/>
  <c r="O517" i="6" s="1"/>
  <c r="L556" i="6"/>
  <c r="P532" i="6"/>
  <c r="O532" i="6" s="1"/>
  <c r="P530" i="6"/>
  <c r="O530" i="6" s="1"/>
  <c r="L554" i="6"/>
  <c r="P513" i="6"/>
  <c r="O513" i="6" s="1"/>
  <c r="L537" i="6"/>
  <c r="P568" i="6"/>
  <c r="O568" i="6" s="1"/>
  <c r="L640" i="6"/>
  <c r="L632" i="6"/>
  <c r="P560" i="6"/>
  <c r="O560" i="6" s="1"/>
  <c r="P510" i="6"/>
  <c r="O510" i="6" s="1"/>
  <c r="L534" i="6"/>
  <c r="L542" i="6"/>
  <c r="P518" i="6"/>
  <c r="O518" i="6" s="1"/>
  <c r="P525" i="6"/>
  <c r="O525" i="6" s="1"/>
  <c r="L549" i="6"/>
  <c r="P553" i="6"/>
  <c r="O553" i="6" s="1"/>
  <c r="L577" i="6"/>
  <c r="L548" i="6"/>
  <c r="P524" i="6"/>
  <c r="O524" i="6" s="1"/>
  <c r="P519" i="6"/>
  <c r="O519" i="6" s="1"/>
  <c r="L543" i="6"/>
  <c r="E46" i="5"/>
  <c r="P571" i="6"/>
  <c r="O571" i="6" s="1"/>
  <c r="L643" i="6"/>
  <c r="P259" i="6"/>
  <c r="O259" i="6" s="1"/>
  <c r="L262" i="6"/>
  <c r="L641" i="6"/>
  <c r="P569" i="6"/>
  <c r="O569" i="6" s="1"/>
  <c r="P574" i="6"/>
  <c r="O574" i="6" s="1"/>
  <c r="L646" i="6"/>
  <c r="P563" i="6"/>
  <c r="O563" i="6" s="1"/>
  <c r="L635" i="6"/>
  <c r="P557" i="6"/>
  <c r="O557" i="6" s="1"/>
  <c r="L629" i="6"/>
  <c r="L648" i="6"/>
  <c r="P576" i="6"/>
  <c r="O576" i="6" s="1"/>
  <c r="P599" i="6" l="1"/>
  <c r="O599" i="6" s="1"/>
  <c r="L617" i="6"/>
  <c r="P587" i="6"/>
  <c r="O587" i="6" s="1"/>
  <c r="L616" i="6"/>
  <c r="P616" i="6" s="1"/>
  <c r="O616" i="6" s="1"/>
  <c r="L622" i="6"/>
  <c r="P622" i="6" s="1"/>
  <c r="O622" i="6" s="1"/>
  <c r="P598" i="6"/>
  <c r="O598" i="6" s="1"/>
  <c r="L601" i="6"/>
  <c r="L625" i="6" s="1"/>
  <c r="P605" i="6"/>
  <c r="O605" i="6" s="1"/>
  <c r="P619" i="6"/>
  <c r="O619" i="6" s="1"/>
  <c r="L580" i="6"/>
  <c r="P580" i="6" s="1"/>
  <c r="O580" i="6" s="1"/>
  <c r="L588" i="6"/>
  <c r="P588" i="6" s="1"/>
  <c r="O588" i="6" s="1"/>
  <c r="P611" i="6"/>
  <c r="O611" i="6" s="1"/>
  <c r="P631" i="6"/>
  <c r="O631" i="6" s="1"/>
  <c r="P617" i="6"/>
  <c r="O617" i="6" s="1"/>
  <c r="P608" i="6"/>
  <c r="O608" i="6" s="1"/>
  <c r="L594" i="6"/>
  <c r="P594" i="6" s="1"/>
  <c r="O594" i="6" s="1"/>
  <c r="P624" i="6"/>
  <c r="O624" i="6" s="1"/>
  <c r="L579" i="6"/>
  <c r="P623" i="6"/>
  <c r="O623" i="6" s="1"/>
  <c r="P583" i="6"/>
  <c r="O583" i="6" s="1"/>
  <c r="L607" i="6"/>
  <c r="P579" i="6"/>
  <c r="O579" i="6" s="1"/>
  <c r="M149" i="6"/>
  <c r="P25" i="6"/>
  <c r="O25" i="6" s="1"/>
  <c r="L26" i="6"/>
  <c r="P262" i="6"/>
  <c r="O262" i="6" s="1"/>
  <c r="P564" i="6"/>
  <c r="O564" i="6" s="1"/>
  <c r="L636" i="6"/>
  <c r="P648" i="6"/>
  <c r="O648" i="6" s="1"/>
  <c r="P629" i="6"/>
  <c r="O629" i="6" s="1"/>
  <c r="P643" i="6"/>
  <c r="O643" i="6" s="1"/>
  <c r="P632" i="6"/>
  <c r="O632" i="6" s="1"/>
  <c r="P538" i="6"/>
  <c r="O538" i="6" s="1"/>
  <c r="L562" i="6"/>
  <c r="P641" i="6"/>
  <c r="O641" i="6" s="1"/>
  <c r="P640" i="6"/>
  <c r="O640" i="6" s="1"/>
  <c r="P635" i="6"/>
  <c r="O635" i="6" s="1"/>
  <c r="P646" i="6"/>
  <c r="O646" i="6" s="1"/>
  <c r="P555" i="6"/>
  <c r="O555" i="6" s="1"/>
  <c r="L627" i="6"/>
  <c r="L642" i="6"/>
  <c r="P570" i="6"/>
  <c r="O570" i="6" s="1"/>
  <c r="P647" i="6"/>
  <c r="O647" i="6" s="1"/>
  <c r="L628" i="6"/>
  <c r="P556" i="6"/>
  <c r="O556" i="6" s="1"/>
  <c r="L565" i="6"/>
  <c r="P541" i="6"/>
  <c r="O541" i="6" s="1"/>
  <c r="P554" i="6"/>
  <c r="O554" i="6" s="1"/>
  <c r="L578" i="6"/>
  <c r="L561" i="6"/>
  <c r="P537" i="6"/>
  <c r="O537" i="6" s="1"/>
  <c r="P534" i="6"/>
  <c r="O534" i="6" s="1"/>
  <c r="L558" i="6"/>
  <c r="L572" i="6"/>
  <c r="P548" i="6"/>
  <c r="O548" i="6" s="1"/>
  <c r="P543" i="6"/>
  <c r="O543" i="6" s="1"/>
  <c r="L567" i="6"/>
  <c r="L649" i="6"/>
  <c r="P577" i="6"/>
  <c r="O577" i="6" s="1"/>
  <c r="P549" i="6"/>
  <c r="O549" i="6" s="1"/>
  <c r="L573" i="6"/>
  <c r="P542" i="6"/>
  <c r="O542" i="6" s="1"/>
  <c r="L566" i="6"/>
  <c r="L612" i="6" l="1"/>
  <c r="L618" i="6"/>
  <c r="P601" i="6"/>
  <c r="O601" i="6" s="1"/>
  <c r="L604" i="6"/>
  <c r="P604" i="6" s="1"/>
  <c r="O604" i="6" s="1"/>
  <c r="L590" i="6"/>
  <c r="L614" i="6" s="1"/>
  <c r="P618" i="6"/>
  <c r="O618" i="6" s="1"/>
  <c r="L585" i="6"/>
  <c r="L609" i="6" s="1"/>
  <c r="L586" i="6"/>
  <c r="P586" i="6" s="1"/>
  <c r="O586" i="6" s="1"/>
  <c r="P612" i="6"/>
  <c r="O612" i="6" s="1"/>
  <c r="P625" i="6"/>
  <c r="O625" i="6" s="1"/>
  <c r="L603" i="6"/>
  <c r="P607" i="6"/>
  <c r="O607" i="6" s="1"/>
  <c r="L596" i="6"/>
  <c r="P596" i="6" s="1"/>
  <c r="O596" i="6" s="1"/>
  <c r="L589" i="6"/>
  <c r="P589" i="6" s="1"/>
  <c r="O589" i="6" s="1"/>
  <c r="L597" i="6"/>
  <c r="L591" i="6"/>
  <c r="L582" i="6"/>
  <c r="L602" i="6"/>
  <c r="M150" i="6"/>
  <c r="L27" i="6"/>
  <c r="P26" i="6"/>
  <c r="O26" i="6" s="1"/>
  <c r="P628" i="6"/>
  <c r="O628" i="6" s="1"/>
  <c r="P642" i="6"/>
  <c r="O642" i="6" s="1"/>
  <c r="P636" i="6"/>
  <c r="O636" i="6" s="1"/>
  <c r="P562" i="6"/>
  <c r="O562" i="6" s="1"/>
  <c r="L634" i="6"/>
  <c r="P649" i="6"/>
  <c r="O649" i="6" s="1"/>
  <c r="P627" i="6"/>
  <c r="O627" i="6" s="1"/>
  <c r="P565" i="6"/>
  <c r="O565" i="6" s="1"/>
  <c r="L637" i="6"/>
  <c r="P561" i="6"/>
  <c r="O561" i="6" s="1"/>
  <c r="L633" i="6"/>
  <c r="L650" i="6"/>
  <c r="P578" i="6"/>
  <c r="O578" i="6" s="1"/>
  <c r="P558" i="6"/>
  <c r="O558" i="6" s="1"/>
  <c r="L630" i="6"/>
  <c r="P566" i="6"/>
  <c r="O566" i="6" s="1"/>
  <c r="L638" i="6"/>
  <c r="P573" i="6"/>
  <c r="O573" i="6" s="1"/>
  <c r="L645" i="6"/>
  <c r="P567" i="6"/>
  <c r="O567" i="6" s="1"/>
  <c r="L639" i="6"/>
  <c r="P572" i="6"/>
  <c r="O572" i="6" s="1"/>
  <c r="L644" i="6"/>
  <c r="P590" i="6" l="1"/>
  <c r="O590" i="6" s="1"/>
  <c r="P585" i="6"/>
  <c r="O585" i="6" s="1"/>
  <c r="L610" i="6"/>
  <c r="L621" i="6"/>
  <c r="P621" i="6" s="1"/>
  <c r="O621" i="6" s="1"/>
  <c r="P582" i="6"/>
  <c r="O582" i="6" s="1"/>
  <c r="L620" i="6"/>
  <c r="P620" i="6" s="1"/>
  <c r="O620" i="6" s="1"/>
  <c r="P597" i="6"/>
  <c r="O597" i="6" s="1"/>
  <c r="P614" i="6"/>
  <c r="O614" i="6" s="1"/>
  <c r="L626" i="6"/>
  <c r="L615" i="6"/>
  <c r="P610" i="6"/>
  <c r="O610" i="6" s="1"/>
  <c r="P609" i="6"/>
  <c r="O609" i="6" s="1"/>
  <c r="P603" i="6"/>
  <c r="O603" i="6" s="1"/>
  <c r="P602" i="6"/>
  <c r="O602" i="6" s="1"/>
  <c r="P591" i="6"/>
  <c r="O591" i="6" s="1"/>
  <c r="L606" i="6"/>
  <c r="L613" i="6"/>
  <c r="M151" i="6"/>
  <c r="M152" i="6" s="1"/>
  <c r="M153" i="6" s="1"/>
  <c r="M154" i="6" s="1"/>
  <c r="M155" i="6" s="1"/>
  <c r="M156" i="6" s="1"/>
  <c r="L28" i="6"/>
  <c r="P27" i="6"/>
  <c r="O27" i="6" s="1"/>
  <c r="P644" i="6"/>
  <c r="O644" i="6" s="1"/>
  <c r="P630" i="6"/>
  <c r="O630" i="6" s="1"/>
  <c r="P633" i="6"/>
  <c r="O633" i="6" s="1"/>
  <c r="P634" i="6"/>
  <c r="O634" i="6" s="1"/>
  <c r="P639" i="6"/>
  <c r="O639" i="6" s="1"/>
  <c r="P638" i="6"/>
  <c r="O638" i="6" s="1"/>
  <c r="P637" i="6"/>
  <c r="O637" i="6" s="1"/>
  <c r="P650" i="6"/>
  <c r="O650" i="6" s="1"/>
  <c r="P645" i="6"/>
  <c r="O645" i="6" s="1"/>
  <c r="P615" i="6" l="1"/>
  <c r="O615" i="6" s="1"/>
  <c r="P606" i="6"/>
  <c r="O606" i="6" s="1"/>
  <c r="P626" i="6"/>
  <c r="O626" i="6" s="1"/>
  <c r="P613" i="6"/>
  <c r="O613" i="6" s="1"/>
  <c r="M162" i="6"/>
  <c r="M163" i="6" s="1"/>
  <c r="M164" i="6" s="1"/>
  <c r="M165" i="6" s="1"/>
  <c r="M166" i="6" s="1"/>
  <c r="M167" i="6" s="1"/>
  <c r="M157" i="6"/>
  <c r="M158" i="6" s="1"/>
  <c r="M159" i="6" s="1"/>
  <c r="M160" i="6" s="1"/>
  <c r="L29" i="6"/>
  <c r="P28" i="6"/>
  <c r="O28" i="6" s="1"/>
  <c r="L30" i="6" l="1"/>
  <c r="L31" i="6" s="1"/>
  <c r="P29" i="6"/>
  <c r="O29" i="6" s="1"/>
  <c r="P30" i="6" l="1"/>
  <c r="O30" i="6" s="1"/>
  <c r="L32" i="6"/>
  <c r="P31" i="6"/>
  <c r="O31" i="6" s="1"/>
  <c r="L33" i="6" l="1"/>
  <c r="P32" i="6"/>
  <c r="O32" i="6" s="1"/>
  <c r="P33" i="6" l="1"/>
  <c r="O33" i="6" s="1"/>
  <c r="L34" i="6"/>
  <c r="L35" i="6" l="1"/>
  <c r="P34" i="6"/>
  <c r="O34" i="6" s="1"/>
  <c r="P35" i="6" l="1"/>
  <c r="O35" i="6" s="1"/>
  <c r="L36" i="6"/>
  <c r="L37" i="6" l="1"/>
  <c r="P36" i="6"/>
  <c r="O36" i="6" s="1"/>
  <c r="L38" i="6" l="1"/>
  <c r="P37" i="6"/>
  <c r="O37" i="6" s="1"/>
  <c r="L39" i="6" l="1"/>
  <c r="P38" i="6"/>
  <c r="O38" i="6" s="1"/>
  <c r="L40" i="6" l="1"/>
  <c r="P39" i="6"/>
  <c r="O39" i="6" s="1"/>
  <c r="L41" i="6" l="1"/>
  <c r="P40" i="6"/>
  <c r="O40" i="6" s="1"/>
  <c r="L42" i="6" l="1"/>
  <c r="L43" i="6" s="1"/>
  <c r="P41" i="6"/>
  <c r="O41" i="6" s="1"/>
  <c r="P42" i="6" l="1"/>
  <c r="O42" i="6" s="1"/>
  <c r="L44" i="6"/>
  <c r="P43" i="6"/>
  <c r="O43" i="6" s="1"/>
  <c r="L45" i="6" l="1"/>
  <c r="P44" i="6"/>
  <c r="O44" i="6" s="1"/>
  <c r="P45" i="6" l="1"/>
  <c r="O45" i="6" s="1"/>
  <c r="L46" i="6"/>
  <c r="P46" i="6" l="1"/>
  <c r="O46" i="6" s="1"/>
  <c r="L47" i="6"/>
  <c r="P47" i="6" l="1"/>
  <c r="O47" i="6" s="1"/>
  <c r="L48" i="6"/>
  <c r="P48" i="6" l="1"/>
  <c r="O48" i="6" s="1"/>
  <c r="L49" i="6"/>
  <c r="L50" i="6" l="1"/>
  <c r="P49" i="6"/>
  <c r="O49" i="6" s="1"/>
  <c r="L51" i="6" l="1"/>
  <c r="P50" i="6"/>
  <c r="O50" i="6" s="1"/>
  <c r="P51" i="6" l="1"/>
  <c r="O51" i="6" s="1"/>
  <c r="L52" i="6"/>
  <c r="L53" i="6" l="1"/>
  <c r="P52" i="6"/>
  <c r="O52" i="6" s="1"/>
  <c r="L54" i="6" l="1"/>
  <c r="P54" i="6" s="1"/>
  <c r="O54" i="6" s="1"/>
  <c r="P53" i="6"/>
  <c r="O53" i="6" s="1"/>
  <c r="L55" i="6" l="1"/>
  <c r="L56" i="6" s="1"/>
  <c r="P55" i="6"/>
  <c r="O55" i="6" s="1"/>
  <c r="L57" i="6" l="1"/>
  <c r="P56" i="6"/>
  <c r="O56" i="6" s="1"/>
  <c r="L58" i="6" l="1"/>
  <c r="P57" i="6"/>
  <c r="O57" i="6" s="1"/>
  <c r="P58" i="6" l="1"/>
  <c r="O58" i="6" s="1"/>
  <c r="L59" i="6"/>
  <c r="P59" i="6" l="1"/>
  <c r="O59" i="6" s="1"/>
  <c r="L60" i="6"/>
  <c r="L61" i="6" l="1"/>
  <c r="P60" i="6"/>
  <c r="O60" i="6" s="1"/>
  <c r="P61" i="6" l="1"/>
  <c r="O61" i="6" s="1"/>
  <c r="L62" i="6"/>
  <c r="P62" i="6" l="1"/>
  <c r="O62" i="6" s="1"/>
  <c r="L63" i="6"/>
  <c r="P63" i="6" l="1"/>
  <c r="O63" i="6" s="1"/>
  <c r="L64" i="6"/>
  <c r="L65" i="6" l="1"/>
  <c r="P64" i="6"/>
  <c r="O64" i="6" s="1"/>
  <c r="L66" i="6" l="1"/>
  <c r="L67" i="6" s="1"/>
  <c r="P65" i="6"/>
  <c r="O65" i="6" s="1"/>
  <c r="P66" i="6" l="1"/>
  <c r="O66" i="6" s="1"/>
  <c r="L68" i="6"/>
  <c r="P67" i="6"/>
  <c r="O67" i="6" s="1"/>
  <c r="L69" i="6" l="1"/>
  <c r="P68" i="6"/>
  <c r="O68" i="6" s="1"/>
  <c r="P69" i="6" l="1"/>
  <c r="O69" i="6" s="1"/>
  <c r="L70" i="6"/>
  <c r="L71" i="6" l="1"/>
  <c r="P70" i="6"/>
  <c r="O70" i="6" s="1"/>
  <c r="L72" i="6" l="1"/>
  <c r="P71" i="6"/>
  <c r="O71" i="6" s="1"/>
  <c r="P72" i="6" l="1"/>
  <c r="O72" i="6" s="1"/>
  <c r="L73" i="6"/>
  <c r="P73" i="6" l="1"/>
  <c r="O73" i="6" s="1"/>
  <c r="L74" i="6"/>
  <c r="L75" i="6" l="1"/>
  <c r="P74" i="6"/>
  <c r="O74" i="6" s="1"/>
  <c r="P75" i="6" l="1"/>
  <c r="O75" i="6" s="1"/>
  <c r="L76" i="6"/>
  <c r="L77" i="6" l="1"/>
  <c r="P76" i="6"/>
  <c r="O76" i="6" s="1"/>
  <c r="L78" i="6" l="1"/>
  <c r="P77" i="6"/>
  <c r="O77" i="6" s="1"/>
  <c r="P78" i="6" l="1"/>
  <c r="O78" i="6" s="1"/>
  <c r="L79" i="6"/>
  <c r="L80" i="6" l="1"/>
  <c r="L81" i="6" s="1"/>
  <c r="P79" i="6"/>
  <c r="O79" i="6" s="1"/>
  <c r="P80" i="6" l="1"/>
  <c r="O80" i="6" s="1"/>
  <c r="P81" i="6"/>
  <c r="O81" i="6" s="1"/>
  <c r="L82" i="6"/>
  <c r="P82" i="6" l="1"/>
  <c r="O82" i="6" s="1"/>
  <c r="L83" i="6"/>
  <c r="P83" i="6" l="1"/>
  <c r="O83" i="6" s="1"/>
  <c r="L84" i="6"/>
  <c r="L85" i="6" l="1"/>
  <c r="P84" i="6"/>
  <c r="O84" i="6" s="1"/>
  <c r="L86" i="6" l="1"/>
  <c r="P85" i="6"/>
  <c r="O85" i="6" s="1"/>
  <c r="P86" i="6" l="1"/>
  <c r="O86" i="6" s="1"/>
  <c r="L87" i="6"/>
  <c r="P87" i="6" l="1"/>
  <c r="O87" i="6" s="1"/>
  <c r="L88" i="6"/>
  <c r="L89" i="6" l="1"/>
  <c r="P88" i="6"/>
  <c r="O88" i="6" s="1"/>
  <c r="L90" i="6" l="1"/>
  <c r="P90" i="6" s="1"/>
  <c r="O90" i="6" s="1"/>
  <c r="P89" i="6"/>
  <c r="O89" i="6" s="1"/>
  <c r="L91" i="6" l="1"/>
  <c r="L92" i="6" s="1"/>
  <c r="P91" i="6" l="1"/>
  <c r="O91" i="6" s="1"/>
  <c r="L93" i="6"/>
  <c r="P92" i="6"/>
  <c r="O92" i="6" s="1"/>
  <c r="P93" i="6" l="1"/>
  <c r="O93" i="6" s="1"/>
  <c r="L94" i="6"/>
  <c r="P94" i="6" l="1"/>
  <c r="O94" i="6" s="1"/>
  <c r="L95" i="6"/>
  <c r="P95" i="6" l="1"/>
  <c r="O95" i="6" s="1"/>
  <c r="L96" i="6"/>
  <c r="L97" i="6" l="1"/>
  <c r="P96" i="6"/>
  <c r="O96" i="6" s="1"/>
  <c r="L98" i="6" l="1"/>
  <c r="P97" i="6"/>
  <c r="O97" i="6" s="1"/>
  <c r="P98" i="6" l="1"/>
  <c r="O98" i="6" s="1"/>
  <c r="L99" i="6"/>
  <c r="L100" i="6" l="1"/>
  <c r="P99" i="6"/>
  <c r="O99" i="6" s="1"/>
  <c r="P100" i="6" l="1"/>
  <c r="O100" i="6" s="1"/>
  <c r="L101" i="6"/>
  <c r="L102" i="6" l="1"/>
  <c r="L103" i="6" s="1"/>
  <c r="P101" i="6"/>
  <c r="O101" i="6" s="1"/>
  <c r="P102" i="6" l="1"/>
  <c r="O102" i="6" s="1"/>
  <c r="L104" i="6"/>
  <c r="P103" i="6"/>
  <c r="O103" i="6" s="1"/>
  <c r="L105" i="6" l="1"/>
  <c r="P104" i="6"/>
  <c r="O104" i="6" s="1"/>
  <c r="P105" i="6" l="1"/>
  <c r="O105" i="6" s="1"/>
  <c r="L106" i="6"/>
  <c r="L107" i="6" l="1"/>
  <c r="P106" i="6"/>
  <c r="O106" i="6" s="1"/>
  <c r="P107" i="6" l="1"/>
  <c r="O107" i="6" s="1"/>
  <c r="L108" i="6"/>
  <c r="L109" i="6" l="1"/>
  <c r="P108" i="6"/>
  <c r="O108" i="6" s="1"/>
  <c r="P109" i="6" l="1"/>
  <c r="O109" i="6" s="1"/>
  <c r="L110" i="6"/>
  <c r="P110" i="6" l="1"/>
  <c r="O110" i="6" s="1"/>
  <c r="L111" i="6"/>
  <c r="P111" i="6" l="1"/>
  <c r="O111" i="6" s="1"/>
  <c r="L112" i="6"/>
  <c r="P112" i="6" l="1"/>
  <c r="O112" i="6" s="1"/>
  <c r="L113" i="6"/>
  <c r="L114" i="6" l="1"/>
  <c r="L115" i="6" s="1"/>
  <c r="P113" i="6"/>
  <c r="O113" i="6" s="1"/>
  <c r="P114" i="6" l="1"/>
  <c r="O114" i="6" s="1"/>
  <c r="L116" i="6"/>
  <c r="P115" i="6"/>
  <c r="O115" i="6" s="1"/>
  <c r="L117" i="6" l="1"/>
  <c r="P116" i="6"/>
  <c r="O116" i="6" s="1"/>
  <c r="P117" i="6" l="1"/>
  <c r="O117" i="6" s="1"/>
  <c r="L118" i="6"/>
  <c r="P118" i="6" l="1"/>
  <c r="O118" i="6" s="1"/>
  <c r="L119" i="6"/>
  <c r="P119" i="6" l="1"/>
  <c r="O119" i="6" s="1"/>
  <c r="L120" i="6"/>
  <c r="L121" i="6" l="1"/>
  <c r="P120" i="6"/>
  <c r="O120" i="6" s="1"/>
  <c r="P121" i="6" l="1"/>
  <c r="O121" i="6" s="1"/>
  <c r="L122" i="6"/>
  <c r="L123" i="6" l="1"/>
  <c r="P122" i="6"/>
  <c r="O122" i="6" s="1"/>
  <c r="P123" i="6" l="1"/>
  <c r="O123" i="6" s="1"/>
  <c r="L124" i="6"/>
  <c r="P124" i="6" l="1"/>
  <c r="O124" i="6" s="1"/>
  <c r="L125" i="6"/>
  <c r="L126" i="6" l="1"/>
  <c r="L127" i="6" s="1"/>
  <c r="P125" i="6"/>
  <c r="O125" i="6" s="1"/>
  <c r="P126" i="6" l="1"/>
  <c r="O126" i="6" s="1"/>
  <c r="L128" i="6"/>
  <c r="P127" i="6"/>
  <c r="O127" i="6" s="1"/>
  <c r="L129" i="6" l="1"/>
  <c r="P128" i="6"/>
  <c r="O128" i="6" s="1"/>
  <c r="P129" i="6" l="1"/>
  <c r="O129" i="6" s="1"/>
  <c r="L130" i="6"/>
  <c r="P130" i="6" l="1"/>
  <c r="O130" i="6" s="1"/>
  <c r="L131" i="6"/>
  <c r="L132" i="6" l="1"/>
  <c r="P131" i="6"/>
  <c r="O131" i="6" s="1"/>
  <c r="P132" i="6" l="1"/>
  <c r="O132" i="6" s="1"/>
  <c r="L133" i="6"/>
  <c r="P133" i="6" l="1"/>
  <c r="O133" i="6" s="1"/>
  <c r="L134" i="6"/>
  <c r="L135" i="6" l="1"/>
  <c r="P134" i="6"/>
  <c r="O134" i="6" s="1"/>
  <c r="L136" i="6" l="1"/>
  <c r="P135" i="6"/>
  <c r="O135" i="6" s="1"/>
  <c r="P136" i="6" l="1"/>
  <c r="O136" i="6" s="1"/>
  <c r="L137" i="6"/>
  <c r="L138" i="6" l="1"/>
  <c r="P138" i="6" s="1"/>
  <c r="O138" i="6" s="1"/>
  <c r="P137" i="6"/>
  <c r="O137" i="6" s="1"/>
  <c r="L139" i="6" l="1"/>
  <c r="P139" i="6" l="1"/>
  <c r="O139" i="6" s="1"/>
  <c r="L140" i="6"/>
  <c r="L141" i="6" s="1"/>
  <c r="P140" i="6"/>
  <c r="O140" i="6" s="1"/>
  <c r="P141" i="6" l="1"/>
  <c r="O141" i="6" s="1"/>
  <c r="L142" i="6"/>
  <c r="L143" i="6" l="1"/>
  <c r="P142" i="6"/>
  <c r="O142" i="6" s="1"/>
  <c r="L144" i="6" l="1"/>
  <c r="P143" i="6"/>
  <c r="O143" i="6" s="1"/>
  <c r="L145" i="6" l="1"/>
  <c r="P144" i="6"/>
  <c r="O144" i="6" s="1"/>
  <c r="L146" i="6" l="1"/>
  <c r="P146" i="6"/>
  <c r="O146" i="6" s="1"/>
  <c r="P145" i="6"/>
  <c r="O145" i="6" s="1"/>
  <c r="L147" i="6" l="1"/>
  <c r="P147" i="6"/>
  <c r="O147" i="6" s="1"/>
  <c r="L149" i="6"/>
  <c r="P149" i="6" l="1"/>
  <c r="O149" i="6" s="1"/>
  <c r="L150" i="6"/>
  <c r="L151" i="6" l="1"/>
  <c r="P150" i="6"/>
  <c r="O150" i="6" s="1"/>
  <c r="P151" i="6"/>
  <c r="O151" i="6" s="1"/>
  <c r="L152" i="6"/>
  <c r="P152" i="6" l="1"/>
  <c r="O152" i="6" s="1"/>
  <c r="L153" i="6"/>
  <c r="P153" i="6" l="1"/>
  <c r="O153" i="6" s="1"/>
  <c r="L154" i="6"/>
  <c r="P154" i="6" l="1"/>
  <c r="O154" i="6" s="1"/>
  <c r="L155" i="6"/>
  <c r="L156" i="6" l="1"/>
  <c r="P155" i="6"/>
  <c r="O155" i="6" s="1"/>
  <c r="L157" i="6" l="1"/>
  <c r="P156" i="6"/>
  <c r="O156" i="6" s="1"/>
  <c r="P157" i="6" l="1"/>
  <c r="O157" i="6" s="1"/>
  <c r="L158" i="6"/>
  <c r="L159" i="6" s="1"/>
  <c r="P158" i="6" l="1"/>
  <c r="O158" i="6" s="1"/>
  <c r="L160" i="6"/>
  <c r="P159" i="6"/>
  <c r="O159" i="6" s="1"/>
  <c r="P160" i="6" l="1"/>
  <c r="O160" i="6" s="1"/>
  <c r="L162" i="6"/>
  <c r="L163" i="6" l="1"/>
  <c r="P162" i="6"/>
  <c r="O162" i="6" s="1"/>
  <c r="P163" i="6" l="1"/>
  <c r="O163" i="6" s="1"/>
  <c r="L164" i="6"/>
  <c r="P164" i="6" l="1"/>
  <c r="O164" i="6" s="1"/>
  <c r="L165" i="6"/>
  <c r="L166" i="6" l="1"/>
  <c r="P166" i="6" s="1"/>
  <c r="O166" i="6" s="1"/>
  <c r="P165" i="6"/>
  <c r="O165" i="6" s="1"/>
  <c r="L167" i="6" l="1"/>
  <c r="P167" i="6" s="1"/>
  <c r="O1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J22" authorId="0" shapeId="0" xr:uid="{7299E0BA-CC86-441E-832A-830B83700C61}">
      <text>
        <r>
          <rPr>
            <sz val="8"/>
            <color indexed="81"/>
            <rFont val="Tahoma"/>
            <family val="2"/>
          </rPr>
          <t>New Incremental point.
See Thirty-second DDRB report, Chapter 2, para 2.111</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51" authorId="0" shapeId="0" xr:uid="{00000000-0006-0000-0000-000010000000}">
      <text>
        <r>
          <rPr>
            <sz val="8"/>
            <color indexed="81"/>
            <rFont val="Tahoma"/>
            <family val="2"/>
          </rPr>
          <t>See AL(MD)1/01, HSC2000/031 and accompanying guidance for details of the Junior Doctors’ new pay system.</t>
        </r>
      </text>
    </comment>
    <comment ref="H450" authorId="1" shapeId="0" xr:uid="{00000000-0006-0000-0000-000011000000}">
      <text>
        <r>
          <rPr>
            <sz val="8"/>
            <color indexed="81"/>
            <rFont val="Tahoma"/>
            <family val="2"/>
          </rPr>
          <t>These incremental points come into effect from 1 December 2004 and 2005 respectively</t>
        </r>
      </text>
    </comment>
    <comment ref="I450" authorId="1" shapeId="0" xr:uid="{00000000-0006-0000-0000-000012000000}">
      <text>
        <r>
          <rPr>
            <sz val="8"/>
            <color indexed="81"/>
            <rFont val="Tahoma"/>
            <family val="2"/>
          </rPr>
          <t>These incremental points come into effect from 1 December 2004 and 2005 respectively</t>
        </r>
      </text>
    </comment>
    <comment ref="B488" authorId="0" shapeId="0" xr:uid="{00000000-0006-0000-0000-000013000000}">
      <text>
        <r>
          <rPr>
            <sz val="8"/>
            <color indexed="81"/>
            <rFont val="Tahoma"/>
            <family val="2"/>
          </rPr>
          <t>* These pay codes are used by approximately 50% of Trusts. Further enquiries should be dealt with at Trust level.</t>
        </r>
      </text>
    </comment>
    <comment ref="I495" authorId="0" shapeId="0" xr:uid="{00000000-0006-0000-0000-000014000000}">
      <text>
        <r>
          <rPr>
            <sz val="8"/>
            <color indexed="81"/>
            <rFont val="Tahoma"/>
            <family val="2"/>
          </rPr>
          <t>Performance based increment (PBI), see Advance Letter DOS 2/2001 Appendix 2 for guidance.</t>
        </r>
      </text>
    </comment>
    <comment ref="I496" authorId="0" shapeId="0" xr:uid="{00000000-0006-0000-0000-000015000000}">
      <text>
        <r>
          <rPr>
            <sz val="8"/>
            <color indexed="81"/>
            <rFont val="Tahoma"/>
            <family val="2"/>
          </rPr>
          <t>Performance based increment (PBI), see Advance Letter DOS 2/2001 Appendix 2 for guidance.</t>
        </r>
      </text>
    </comment>
    <comment ref="B498" authorId="0" shapeId="0" xr:uid="{00000000-0006-0000-0000-000016000000}">
      <text>
        <r>
          <rPr>
            <sz val="8"/>
            <color indexed="81"/>
            <rFont val="Tahoma"/>
            <family val="2"/>
          </rPr>
          <t>* These pay codes are used by approximately 50% of Trusts. Further enquiries should be dealt with at Trust level.</t>
        </r>
      </text>
    </comment>
    <comment ref="I504" authorId="0" shapeId="0" xr:uid="{00000000-0006-0000-0000-000017000000}">
      <text>
        <r>
          <rPr>
            <sz val="8"/>
            <color indexed="81"/>
            <rFont val="Tahoma"/>
            <family val="2"/>
          </rPr>
          <t>Performance based increment (PBI), see Advance Letter DOS 2/2001 Appendix 2 for guidance.</t>
        </r>
      </text>
    </comment>
    <comment ref="I505" authorId="0" shapeId="0" xr:uid="{00000000-0006-0000-0000-000018000000}">
      <text>
        <r>
          <rPr>
            <sz val="8"/>
            <color indexed="81"/>
            <rFont val="Tahoma"/>
            <family val="2"/>
          </rPr>
          <t>Performance based increment (PBI), see Advance Letter DOS 2/2001 Appendix 2 for guidance.</t>
        </r>
      </text>
    </comment>
    <comment ref="B507" authorId="0" shapeId="0" xr:uid="{00000000-0006-0000-0000-000019000000}">
      <text>
        <r>
          <rPr>
            <sz val="8"/>
            <color indexed="81"/>
            <rFont val="Tahoma"/>
            <family val="2"/>
          </rPr>
          <t>* These pay codes are used by approximately 50% of Trusts. Further enquiries should be dealt with at Trust level.</t>
        </r>
      </text>
    </comment>
    <comment ref="I512" authorId="0" shapeId="0" xr:uid="{00000000-0006-0000-0000-00001A000000}">
      <text>
        <r>
          <rPr>
            <sz val="8"/>
            <color indexed="81"/>
            <rFont val="Tahoma"/>
            <family val="2"/>
          </rPr>
          <t>Performance based increment (PBI), see Advance Letter DOS 2/2001 Appendix 2 for guidance.</t>
        </r>
      </text>
    </comment>
    <comment ref="I513" authorId="0" shapeId="0" xr:uid="{00000000-0006-0000-0000-00001B000000}">
      <text>
        <r>
          <rPr>
            <sz val="8"/>
            <color indexed="81"/>
            <rFont val="Tahoma"/>
            <family val="2"/>
          </rPr>
          <t>Performance based increment (PBI), see Advance Letter DOS 2/2001 Appendix 2 for guidance.</t>
        </r>
      </text>
    </comment>
    <comment ref="B515" authorId="0" shapeId="0" xr:uid="{00000000-0006-0000-0000-00001C000000}">
      <text>
        <r>
          <rPr>
            <sz val="8"/>
            <color indexed="81"/>
            <rFont val="Tahoma"/>
            <family val="2"/>
          </rPr>
          <t>* These pay codes are used by approximately 50% of Trusts. Further enquiries should be dealt with at Trust level.</t>
        </r>
      </text>
    </comment>
    <comment ref="I524" authorId="0" shapeId="0" xr:uid="{00000000-0006-0000-0000-00001D000000}">
      <text>
        <r>
          <rPr>
            <sz val="8"/>
            <color indexed="81"/>
            <rFont val="Tahoma"/>
            <family val="2"/>
          </rPr>
          <t>Performance based increment (PBI), see Advance Letter DOS 2/2001 Appendix 2 for guidance.</t>
        </r>
      </text>
    </comment>
    <comment ref="I525" authorId="0" shapeId="0" xr:uid="{00000000-0006-0000-0000-00001E000000}">
      <text>
        <r>
          <rPr>
            <sz val="8"/>
            <color indexed="81"/>
            <rFont val="Tahoma"/>
            <family val="2"/>
          </rPr>
          <t>Performance based increment (PBI), see Advance Letter DOS 2/2001 Appendix 2 for guidance.</t>
        </r>
      </text>
    </comment>
    <comment ref="B616"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18"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<sst xmlns="http://schemas.openxmlformats.org/spreadsheetml/2006/main" count="9686" uniqueCount="1783">
  <si>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</si>
  <si>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</si>
  <si>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</si>
  <si>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</si>
  <si>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</si>
  <si>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</si>
  <si>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</si>
  <si>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</si>
  <si>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</si>
  <si>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</si>
  <si>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</si>
  <si>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</si>
  <si>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</si>
  <si>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</si>
  <si>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</si>
  <si>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</si>
  <si>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</si>
  <si>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</si>
  <si>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</si>
  <si>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</si>
  <si>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</si>
  <si>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</si>
  <si>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</si>
  <si>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</si>
  <si>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</si>
  <si>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</si>
  <si>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</si>
  <si>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</si>
  <si>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</si>
  <si>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</si>
  <si>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</si>
  <si>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</si>
  <si>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</si>
  <si>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</si>
  <si>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</si>
  <si>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</si>
  <si>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</si>
  <si>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</si>
  <si>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</si>
  <si>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</si>
  <si>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</si>
  <si>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</si>
  <si>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</si>
  <si>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</si>
  <si>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</si>
  <si>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</si>
  <si>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</si>
  <si>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</si>
  <si>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</si>
  <si>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</si>
  <si>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</si>
  <si>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</si>
  <si>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</si>
  <si>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</si>
  <si>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</si>
  <si>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</si>
  <si>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</si>
  <si>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</si>
  <si>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</si>
  <si>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</si>
  <si>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</si>
  <si>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</si>
  <si>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</si>
  <si>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</si>
  <si>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</si>
  <si>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</si>
  <si>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</si>
  <si>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</si>
  <si>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</si>
  <si>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</si>
  <si>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</si>
  <si>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</si>
  <si>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</si>
  <si>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</si>
  <si>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</si>
  <si>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</si>
  <si>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</si>
  <si>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</si>
  <si>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</si>
  <si>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</si>
  <si>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</si>
  <si>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</si>
  <si>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</si>
  <si>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</si>
  <si>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</si>
  <si>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</si>
  <si>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</si>
  <si>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</si>
  <si>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</si>
  <si>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</si>
  <si>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</si>
  <si>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</si>
  <si>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</si>
  <si>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</si>
  <si>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</si>
  <si>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</si>
  <si>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</si>
  <si>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</si>
  <si>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</si>
  <si>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</si>
  <si>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</si>
  <si>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</si>
  <si>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</si>
  <si>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</si>
  <si>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</si>
  <si>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</si>
  <si>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</si>
  <si>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</si>
  <si>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</si>
  <si>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</si>
  <si>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</si>
  <si>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</si>
  <si>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</si>
  <si>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</si>
  <si>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</si>
  <si>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</si>
  <si>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</si>
  <si>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</si>
  <si>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</si>
  <si>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</si>
  <si>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</si>
  <si>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</si>
  <si>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</si>
  <si>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</si>
  <si>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</si>
  <si>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</si>
  <si>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</si>
  <si>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</si>
  <si>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</si>
  <si>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</si>
  <si>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</si>
  <si>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</si>
  <si>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</si>
  <si>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</si>
  <si>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</si>
  <si>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</si>
  <si>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</si>
  <si>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</si>
  <si>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</si>
  <si>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</si>
  <si>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</si>
  <si>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</si>
  <si>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</si>
  <si>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</si>
  <si>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</si>
  <si>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</si>
  <si>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</si>
  <si>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</si>
  <si>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</si>
  <si>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</si>
  <si>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</si>
  <si>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</si>
  <si>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</si>
  <si>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</si>
  <si>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</si>
  <si>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</si>
  <si>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</si>
  <si>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</si>
  <si>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</si>
  <si>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</si>
  <si>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</si>
  <si>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</si>
  <si>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</si>
  <si>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</si>
  <si>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</si>
  <si>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</si>
  <si>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</si>
  <si>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</si>
  <si>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</si>
  <si>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</si>
  <si>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</si>
  <si>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</si>
  <si>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</si>
  <si>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</si>
  <si>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</si>
  <si>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</si>
  <si>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</si>
  <si>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</si>
  <si>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</si>
  <si>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</si>
  <si>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</si>
  <si>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</si>
  <si>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</si>
  <si>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</si>
  <si>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</si>
  <si>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</si>
  <si>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</si>
  <si>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</si>
  <si>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</si>
  <si>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</si>
  <si>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</si>
  <si>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</si>
  <si>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</si>
  <si>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</si>
  <si>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</si>
  <si>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</si>
  <si>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</si>
  <si>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</si>
  <si>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</si>
  <si>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</si>
  <si>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</si>
  <si>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</si>
  <si>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</si>
  <si>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</si>
  <si>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</si>
  <si>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</si>
  <si>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</si>
  <si>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</si>
  <si>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</si>
  <si>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</si>
  <si>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</si>
  <si>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</si>
  <si>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</si>
  <si>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</si>
  <si>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</si>
  <si>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</si>
  <si>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</si>
  <si>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</si>
  <si>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</si>
  <si>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</si>
  <si>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</si>
  <si>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</si>
  <si>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</si>
  <si>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</si>
  <si>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</si>
  <si>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</si>
  <si>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</si>
  <si>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</si>
  <si>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</si>
  <si>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</si>
  <si>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</si>
  <si>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</si>
  <si>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</si>
  <si>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</si>
  <si>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</si>
  <si>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</si>
  <si>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</si>
  <si>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</si>
  <si>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</si>
  <si>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</si>
  <si>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</si>
  <si>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</si>
  <si>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</si>
  <si>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</si>
  <si>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</si>
  <si>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</si>
  <si>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</si>
  <si>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</si>
  <si>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</si>
  <si>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</si>
  <si>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</si>
  <si>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</si>
  <si>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</si>
  <si>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</si>
  <si>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</si>
  <si>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</si>
  <si>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</si>
  <si>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</si>
  <si>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</si>
  <si>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</si>
  <si>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</si>
  <si>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</si>
  <si>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</si>
  <si>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</si>
  <si>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</si>
  <si>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</si>
  <si>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</si>
  <si>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</si>
  <si>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</si>
  <si>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</si>
  <si>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</si>
  <si>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</si>
  <si>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</si>
  <si>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</si>
  <si>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</si>
  <si>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</si>
  <si>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</si>
  <si>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</si>
  <si>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</si>
  <si>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</si>
  <si>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</si>
  <si>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</si>
  <si>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</si>
  <si>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</si>
  <si>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</si>
  <si>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</si>
  <si>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</si>
  <si>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</si>
  <si>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</si>
  <si>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</si>
  <si>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</si>
  <si>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</si>
  <si>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</si>
  <si>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</si>
  <si>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</si>
  <si>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</si>
  <si>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</si>
  <si>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</si>
  <si>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</si>
  <si>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</si>
  <si>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</si>
  <si>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</si>
  <si>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</si>
  <si>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</si>
  <si>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</si>
  <si>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</si>
  <si>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</si>
  <si>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</si>
  <si>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</si>
  <si>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</si>
  <si>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</si>
  <si>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</si>
  <si>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</si>
  <si>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</si>
  <si>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</si>
  <si>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</si>
  <si>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</si>
  <si>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</si>
  <si>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</si>
  <si>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</si>
  <si>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</si>
  <si>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</si>
  <si>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</si>
  <si>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</si>
  <si>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</si>
  <si>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</si>
  <si>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</si>
  <si>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</si>
  <si>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</si>
  <si>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</si>
  <si>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</si>
  <si>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</si>
  <si>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</si>
  <si>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</si>
  <si>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</si>
  <si>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</si>
  <si>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</si>
  <si>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</si>
  <si>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</si>
  <si>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</si>
  <si>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</si>
  <si>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</si>
  <si>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</si>
  <si>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</si>
  <si>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</si>
  <si>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</si>
  <si>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</si>
  <si>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</si>
  <si>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</si>
  <si>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</si>
  <si>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</si>
  <si>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</si>
  <si>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</si>
  <si>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</si>
  <si>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</si>
  <si>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</si>
  <si>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</si>
  <si>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</si>
  <si>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</si>
  <si>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</si>
  <si>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</si>
  <si>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</si>
  <si>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</si>
  <si>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</si>
  <si>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</si>
  <si>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</si>
  <si>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</si>
  <si>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</si>
  <si>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</si>
  <si>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</si>
  <si>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</si>
  <si>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</si>
  <si>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</si>
  <si>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</si>
  <si>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</si>
  <si>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</si>
  <si>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</si>
  <si>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</si>
  <si>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</si>
  <si>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</si>
  <si>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</si>
  <si>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</si>
  <si>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</si>
  <si>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</si>
  <si>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</si>
  <si>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</si>
  <si>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</si>
  <si>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</si>
  <si>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</si>
  <si>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</si>
  <si>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</si>
  <si>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</si>
  <si>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</si>
  <si>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</si>
  <si>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</si>
  <si>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</si>
  <si>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</si>
  <si>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</si>
  <si>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</si>
  <si>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</si>
  <si>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</si>
  <si>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</si>
  <si>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</si>
  <si>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</si>
  <si>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</si>
  <si>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</si>
  <si>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</si>
  <si>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</si>
  <si>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</si>
  <si>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</si>
  <si>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</si>
  <si>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</si>
  <si>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</si>
  <si>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</si>
  <si>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</si>
  <si>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</si>
  <si>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</si>
  <si>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</si>
  <si>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</si>
  <si>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</si>
  <si>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</si>
  <si>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</si>
  <si>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</si>
  <si>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</si>
  <si>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</si>
  <si>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</si>
  <si>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</si>
  <si>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</si>
  <si>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</si>
  <si>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</si>
  <si>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</si>
  <si>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</si>
  <si>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</si>
  <si>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</si>
  <si>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</si>
  <si>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</si>
  <si>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</si>
  <si>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</si>
  <si>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</si>
  <si>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</si>
  <si>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</si>
  <si>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</si>
  <si>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</si>
  <si>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</si>
  <si>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</si>
  <si>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</si>
  <si>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</si>
  <si>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</si>
  <si>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</si>
  <si>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</si>
  <si>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</si>
  <si>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</si>
  <si>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</si>
  <si>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</si>
  <si>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</si>
  <si>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</si>
  <si>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</si>
  <si>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</si>
  <si>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</si>
  <si>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</si>
  <si>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</si>
  <si>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</si>
  <si>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</si>
  <si>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</si>
  <si>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</si>
  <si>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</si>
  <si>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</si>
  <si>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</si>
  <si>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</si>
  <si>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</si>
  <si>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</si>
  <si>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</si>
  <si>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</si>
  <si>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</si>
  <si>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</si>
  <si>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</si>
  <si>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</si>
  <si>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</si>
  <si>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</si>
  <si>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</si>
  <si>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</si>
  <si>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</si>
  <si>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</si>
  <si>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</si>
  <si>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</si>
  <si>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</si>
  <si>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</si>
  <si>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</si>
  <si>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</si>
  <si>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</si>
  <si>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</si>
  <si>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</si>
  <si>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</si>
  <si>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</si>
  <si>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</si>
  <si>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</si>
  <si>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</si>
  <si>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</si>
  <si>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</si>
  <si>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</si>
  <si>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</si>
  <si>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</si>
  <si>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</si>
  <si>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</si>
  <si>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</si>
  <si>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</si>
  <si>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</si>
  <si>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</si>
  <si>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</si>
  <si>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</si>
  <si>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</si>
  <si>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</si>
  <si>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</si>
  <si>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</si>
  <si>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</si>
  <si>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</si>
  <si>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</si>
  <si>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</si>
  <si>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</si>
  <si>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</si>
  <si>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</si>
  <si>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</si>
  <si>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</si>
  <si>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</si>
  <si>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</si>
  <si>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</si>
  <si>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</si>
  <si>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</si>
  <si>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</si>
  <si>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</si>
  <si>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</si>
  <si>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</si>
  <si>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</si>
  <si>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</si>
  <si>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</si>
  <si>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</si>
  <si>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</si>
  <si>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</si>
  <si>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</si>
  <si>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</si>
  <si>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</si>
  <si>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</si>
  <si>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</si>
  <si>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</si>
  <si>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</si>
  <si>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</si>
  <si>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</si>
  <si>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</si>
  <si>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</si>
  <si>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</si>
  <si>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</si>
  <si>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</si>
  <si>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</si>
  <si>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</si>
  <si>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</si>
  <si>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</si>
  <si>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</si>
  <si>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</si>
  <si>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</si>
  <si>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</si>
  <si>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</si>
  <si>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</si>
  <si>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</si>
  <si>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</si>
  <si>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</si>
  <si>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</si>
  <si>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</si>
  <si>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</si>
  <si>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</si>
  <si>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</si>
  <si>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</si>
  <si>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</si>
  <si>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</si>
  <si>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</si>
  <si>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</si>
  <si>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</si>
  <si>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</si>
  <si>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</si>
  <si>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</si>
  <si>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</si>
  <si>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</si>
  <si>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</si>
  <si>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</si>
  <si>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</si>
  <si>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</si>
  <si>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</si>
  <si>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</si>
  <si>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</si>
  <si>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</si>
  <si>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</si>
  <si>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</si>
  <si>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</si>
  <si>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</si>
  <si>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</si>
  <si>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</si>
  <si>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</si>
  <si>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</si>
  <si>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</si>
  <si>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</si>
  <si>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</si>
  <si>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</si>
  <si>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</si>
  <si>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</si>
  <si>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</si>
  <si>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</si>
  <si>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</si>
  <si>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</si>
  <si>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</si>
  <si>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</si>
  <si>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</si>
  <si>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</si>
  <si>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</si>
  <si>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</si>
  <si>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</si>
  <si>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</si>
  <si>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</si>
  <si>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</si>
  <si>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</si>
  <si>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</si>
  <si>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</si>
  <si>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</si>
  <si>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</si>
  <si>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</si>
  <si>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</si>
  <si>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</si>
  <si>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</si>
  <si>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</si>
  <si>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</si>
  <si>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</si>
  <si>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</si>
  <si>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</si>
  <si>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</si>
  <si>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</si>
  <si>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</si>
  <si>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</si>
  <si>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</si>
  <si>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</si>
  <si>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</si>
  <si>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</si>
  <si>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</si>
  <si>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</si>
  <si>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</si>
  <si>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</si>
  <si>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</si>
  <si>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</si>
  <si>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</si>
  <si>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</si>
  <si>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</si>
  <si>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</si>
  <si>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</si>
  <si>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</si>
  <si>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</si>
  <si>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</si>
  <si>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</si>
  <si>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</si>
  <si>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</si>
  <si>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</si>
  <si>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</si>
  <si>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</si>
  <si>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</si>
  <si>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</si>
  <si>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</si>
  <si>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</si>
  <si>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</si>
  <si>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</si>
  <si>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</si>
  <si>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</si>
  <si>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</si>
  <si>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</si>
  <si>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</si>
  <si>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</si>
  <si>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</si>
  <si>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</si>
  <si>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</si>
  <si>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</si>
  <si>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</si>
  <si>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</si>
  <si>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</si>
  <si>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</si>
  <si>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</si>
  <si>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</si>
  <si>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</si>
  <si>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</si>
  <si>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</si>
  <si>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</si>
  <si>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</si>
  <si>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</si>
  <si>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</si>
  <si>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</si>
  <si>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</si>
  <si>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</si>
  <si>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</si>
  <si>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</si>
  <si>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</si>
  <si>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</si>
  <si>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</si>
  <si>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</si>
  <si>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</si>
  <si>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</si>
  <si>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</si>
  <si>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</si>
  <si>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</si>
  <si>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</si>
  <si>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</si>
  <si>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</si>
  <si>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</si>
  <si>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</si>
  <si>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</si>
  <si>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</si>
  <si>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</si>
  <si>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</si>
  <si>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</si>
  <si>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</si>
  <si>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</si>
  <si>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</si>
  <si>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</si>
  <si>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</si>
  <si>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</si>
  <si>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</si>
  <si>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</si>
  <si>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</si>
  <si>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</si>
  <si>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</si>
  <si>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</si>
  <si>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</si>
  <si>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</si>
  <si>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</si>
  <si>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</si>
  <si>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</si>
  <si>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</si>
  <si>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</si>
  <si>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</si>
  <si>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</si>
  <si>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</si>
  <si>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</si>
  <si>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</si>
  <si>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</si>
  <si>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</si>
  <si>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</si>
  <si>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</si>
  <si>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</si>
  <si>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</si>
  <si>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</si>
  <si>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</si>
  <si>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</si>
  <si>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</si>
  <si>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</si>
  <si>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</si>
  <si>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</si>
  <si>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</si>
  <si>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</si>
  <si>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</si>
  <si>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</si>
  <si>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</si>
  <si>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</si>
  <si>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</si>
  <si>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</si>
  <si>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</si>
  <si>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</si>
  <si>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</si>
  <si>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</si>
  <si>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</si>
  <si>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</si>
  <si>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</si>
  <si>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</si>
  <si>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</si>
  <si>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</si>
  <si>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</si>
  <si>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</si>
  <si>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</si>
  <si>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</si>
  <si>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</si>
  <si>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</si>
  <si>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</si>
  <si>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</si>
  <si>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</si>
  <si>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</si>
  <si>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</si>
  <si>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</si>
  <si>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</si>
  <si>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</si>
  <si>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</si>
  <si>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</si>
  <si>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</si>
  <si>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</si>
  <si>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</si>
  <si>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</si>
  <si>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</si>
  <si>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</si>
  <si>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</si>
  <si>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</si>
  <si>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</si>
  <si>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</si>
  <si>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</si>
  <si>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</si>
  <si>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</si>
  <si>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</si>
  <si>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</si>
  <si>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</si>
  <si>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</si>
  <si>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</si>
  <si>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</si>
  <si>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</si>
  <si>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</si>
  <si>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</si>
  <si>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</si>
  <si>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</si>
  <si>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</si>
  <si>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</si>
  <si>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</si>
  <si>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</si>
  <si>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</si>
  <si>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</si>
  <si>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</si>
  <si>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</si>
  <si>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</si>
  <si>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</si>
  <si>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</si>
  <si>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</si>
  <si>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</si>
  <si>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</si>
  <si>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</si>
  <si>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</si>
  <si>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</si>
  <si>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</si>
  <si>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</si>
  <si>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</si>
  <si>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</si>
  <si>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</si>
  <si>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</si>
  <si>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</si>
  <si>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</si>
  <si>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</si>
  <si>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</si>
  <si>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</si>
  <si>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</si>
  <si>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</si>
  <si>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</si>
  <si>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</si>
  <si>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</si>
  <si>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</si>
  <si>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</si>
  <si>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</si>
  <si>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</si>
  <si>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</si>
  <si>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</si>
  <si>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</si>
  <si>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</si>
  <si>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</si>
  <si>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</si>
  <si>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</si>
  <si>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</si>
  <si>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</si>
  <si>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</si>
  <si>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</si>
  <si>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</si>
  <si>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</si>
  <si>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</si>
  <si>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</si>
  <si>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</si>
  <si>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</si>
  <si>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</si>
  <si>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</si>
  <si>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</si>
  <si>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</si>
  <si>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</si>
  <si>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</si>
  <si>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</si>
  <si>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</si>
  <si>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</si>
  <si>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</si>
  <si>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</si>
  <si>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</si>
  <si>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</si>
  <si>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</si>
  <si>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</si>
  <si>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</si>
  <si>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</si>
  <si>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</si>
  <si>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</si>
  <si>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</si>
  <si>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</si>
  <si>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</si>
  <si>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</si>
  <si>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</si>
  <si>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</si>
  <si>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</si>
  <si>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</si>
  <si>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</si>
  <si>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</si>
  <si>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</si>
  <si>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</si>
  <si>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</si>
  <si>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</si>
  <si>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</si>
  <si>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</si>
  <si>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</si>
  <si>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</si>
  <si>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</si>
  <si>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</si>
  <si>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</si>
  <si>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</si>
  <si>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</si>
  <si>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</si>
  <si>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</si>
  <si>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</si>
  <si>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</si>
  <si>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</si>
  <si>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</si>
  <si>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</si>
  <si>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</si>
  <si>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</si>
  <si>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</si>
  <si>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</si>
  <si>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</si>
  <si>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</si>
  <si>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</si>
  <si>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</si>
  <si>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</si>
  <si>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</si>
  <si>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</si>
  <si>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</si>
  <si>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</si>
  <si>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</si>
  <si>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</si>
  <si>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</si>
  <si>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</si>
  <si>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</si>
  <si>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</si>
  <si>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</si>
  <si>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</si>
  <si>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</si>
  <si>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</si>
  <si>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</si>
  <si>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</si>
  <si>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</si>
  <si>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</si>
  <si>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</si>
  <si>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</si>
  <si>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</si>
  <si>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</si>
  <si>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</si>
  <si>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</si>
  <si>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</si>
  <si>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</si>
  <si>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</si>
  <si>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</si>
  <si>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</si>
  <si>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</si>
  <si>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</si>
  <si>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</si>
  <si>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</si>
  <si>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</si>
  <si>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</si>
  <si>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</si>
  <si>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</si>
  <si>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</si>
  <si>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</si>
  <si>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</si>
  <si>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</si>
  <si>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</si>
  <si>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</si>
  <si>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</si>
  <si>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</si>
  <si>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</si>
  <si>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</si>
  <si>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</si>
  <si>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</si>
  <si>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</si>
  <si>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</si>
  <si>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</si>
  <si>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</si>
  <si>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</si>
  <si>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</si>
  <si>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</si>
  <si>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</si>
  <si>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</si>
  <si>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</si>
  <si>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</si>
  <si>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</si>
  <si>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</si>
  <si>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</si>
  <si>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</si>
  <si>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</si>
  <si>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</si>
  <si>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</si>
  <si>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</si>
  <si>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</si>
  <si>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</si>
  <si>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</si>
  <si>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</si>
  <si>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</si>
  <si>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</si>
  <si>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</si>
  <si>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</si>
  <si>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</si>
  <si>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</si>
  <si>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</si>
  <si>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</si>
  <si>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</si>
  <si>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</si>
  <si>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</si>
  <si>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</si>
  <si>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</si>
  <si>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</si>
  <si>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</si>
  <si>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</si>
  <si>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</si>
  <si>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</si>
  <si>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</si>
  <si>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</si>
  <si>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</si>
  <si>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</si>
  <si>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</si>
  <si>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</si>
  <si>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</si>
  <si>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</si>
  <si>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</si>
  <si>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</si>
  <si>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</si>
  <si>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</si>
  <si>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</si>
  <si>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</si>
  <si>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</si>
  <si>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</si>
  <si>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</si>
  <si>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</si>
  <si>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</si>
  <si>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</si>
  <si>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</si>
  <si>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</si>
  <si>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</si>
  <si>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</si>
  <si>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</si>
  <si>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</si>
  <si>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</si>
  <si>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</si>
  <si>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</si>
  <si>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</si>
  <si>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</si>
  <si>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</si>
  <si>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</si>
  <si>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</si>
  <si>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</si>
  <si>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</si>
  <si>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</si>
  <si>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</si>
  <si>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</si>
  <si>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</si>
  <si>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</si>
  <si>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</si>
  <si>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</si>
  <si>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</si>
  <si>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</si>
  <si>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</si>
  <si>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</si>
  <si>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</si>
  <si>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</si>
  <si>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</si>
  <si>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</si>
  <si>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</si>
  <si>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</si>
  <si>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</si>
  <si>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</si>
  <si>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</si>
  <si>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</si>
  <si>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</si>
  <si>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</si>
  <si>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</si>
  <si>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</si>
  <si>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</si>
  <si>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</si>
  <si>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</si>
  <si>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</si>
  <si>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</si>
  <si>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</si>
  <si>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</si>
  <si>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</si>
  <si>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</si>
  <si>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</si>
  <si>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</si>
  <si>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</si>
  <si>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</si>
  <si>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</si>
  <si>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</si>
  <si>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</si>
  <si>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</si>
  <si>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</si>
  <si>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</si>
  <si>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</si>
  <si>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</si>
  <si>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</si>
  <si>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</si>
  <si>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</si>
  <si>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</si>
  <si>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</si>
  <si>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</si>
  <si>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</si>
  <si>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</si>
  <si>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</si>
  <si>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</si>
  <si>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</si>
  <si>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</si>
  <si>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</si>
  <si>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</si>
  <si>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</si>
  <si>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</si>
  <si>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</si>
  <si>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</si>
  <si>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</si>
  <si>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</si>
  <si>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</si>
  <si>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</si>
  <si>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</si>
  <si>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</si>
  <si>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</si>
  <si>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</si>
  <si>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</si>
  <si>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</si>
  <si>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</si>
  <si>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</si>
  <si>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</si>
  <si>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</si>
  <si>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</si>
  <si>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</si>
  <si>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these not applicable in Wales</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</si>
  <si>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</si>
  <si>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</si>
  <si>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</si>
  <si>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</si>
  <si>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</si>
  <si>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</si>
  <si>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</si>
  <si>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</si>
  <si>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</si>
  <si>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</si>
  <si>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</si>
  <si>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</si>
  <si>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</si>
  <si>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</si>
  <si>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</si>
  <si>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Z*81</t>
  </si>
  <si>
    <t>Specialty Registrar fixed Term</t>
  </si>
  <si>
    <t>Hospital Practitioners per session</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</si>
  <si>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</si>
  <si>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INTENSITY SUPPLEMENTS FOR CONSULTANTS</t>
  </si>
  <si>
    <t>Out of hours</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</si>
  <si>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</si>
  <si>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</si>
  <si>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</si>
  <si>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</si>
  <si>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</si>
  <si>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</si>
  <si>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</si>
  <si>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</si>
  <si>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</si>
  <si>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</si>
  <si>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</si>
  <si>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</si>
  <si>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</si>
  <si>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</si>
  <si>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 xml:space="preserve">            </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</si>
  <si>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</si>
  <si>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</si>
  <si>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</si>
  <si>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</si>
  <si>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</si>
  <si>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</si>
  <si>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</si>
  <si>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</si>
  <si>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</si>
  <si>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</si>
  <si>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</si>
  <si>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</si>
  <si>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</si>
  <si>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</si>
  <si>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</si>
  <si>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</si>
  <si>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</si>
  <si>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</si>
  <si>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</si>
  <si>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</si>
  <si>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</si>
  <si>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</si>
  <si>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</si>
  <si>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</si>
  <si>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</si>
  <si>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</si>
  <si>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</si>
  <si>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</si>
  <si>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</si>
  <si>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</si>
  <si>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</si>
  <si>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</si>
  <si>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</si>
  <si>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</si>
  <si>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</si>
  <si>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</si>
  <si>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</si>
  <si>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</si>
  <si>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</si>
  <si>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</si>
  <si>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</si>
  <si>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</si>
  <si>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</si>
  <si>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</si>
  <si>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</si>
  <si>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</si>
  <si>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</si>
  <si>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</si>
  <si>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</si>
  <si>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</si>
  <si>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</si>
  <si>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</si>
  <si>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</si>
  <si>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</si>
  <si>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</si>
  <si>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</si>
  <si>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</si>
  <si>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</si>
  <si>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</si>
  <si>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</si>
  <si>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</si>
  <si>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</si>
  <si>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</si>
  <si>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</si>
  <si>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</si>
  <si>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</si>
  <si>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</si>
  <si>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</si>
  <si>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</si>
  <si>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</si>
  <si>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</si>
  <si>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</si>
  <si>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</si>
  <si>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</si>
  <si>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</si>
  <si>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</si>
  <si>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</si>
  <si>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</si>
  <si>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</si>
  <si>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</si>
  <si>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</si>
  <si>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</si>
  <si>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</si>
  <si>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</si>
  <si>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</si>
  <si>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</si>
  <si>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</si>
  <si>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</si>
  <si>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</si>
  <si>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</si>
  <si>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</si>
  <si>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</si>
  <si>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</si>
  <si>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</si>
  <si>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</si>
  <si>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</si>
  <si>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</si>
  <si>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</si>
  <si>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</si>
  <si>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</si>
  <si>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</si>
  <si>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</si>
  <si>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</si>
  <si>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</si>
  <si>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</si>
  <si>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</si>
  <si>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</si>
  <si>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</si>
  <si>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</si>
  <si>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</si>
  <si>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</si>
  <si>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</si>
  <si>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</si>
  <si>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</si>
  <si>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</si>
  <si>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</si>
  <si>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</si>
  <si>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</si>
  <si>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</si>
  <si>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</si>
  <si>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</si>
  <si>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</si>
  <si>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</si>
  <si>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</si>
  <si>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</si>
  <si>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</si>
  <si>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</si>
  <si>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</si>
  <si>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</si>
  <si>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</si>
  <si>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</si>
  <si>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</si>
  <si>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</si>
  <si>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</si>
  <si>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</si>
  <si>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</si>
  <si>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</si>
  <si>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</si>
  <si>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</si>
  <si>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</si>
  <si>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</si>
  <si>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</si>
  <si>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</si>
  <si>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</si>
  <si>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</si>
  <si>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</si>
  <si>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</si>
  <si>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</si>
  <si>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</si>
  <si>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</si>
  <si>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</si>
  <si>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</si>
  <si>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</si>
  <si>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</si>
  <si>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</si>
  <si>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</si>
  <si>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</si>
  <si>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</si>
  <si>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</si>
  <si>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</si>
  <si>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</si>
  <si>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</si>
  <si>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MN21/LF21/KA01/LF21</t>
  </si>
  <si>
    <t>Not on Comm Pay Grades</t>
  </si>
  <si>
    <t>Payroll Code and Grade Step</t>
  </si>
  <si>
    <t>Years of experience</t>
  </si>
  <si>
    <t>Basic Pay</t>
  </si>
  <si>
    <t>MC70-01</t>
  </si>
  <si>
    <t>MC70-02</t>
  </si>
  <si>
    <t>MC70-03</t>
  </si>
  <si>
    <t>MC70-04</t>
  </si>
  <si>
    <t>MC70-05</t>
  </si>
  <si>
    <t>MC70-06</t>
  </si>
  <si>
    <t>MC70-07</t>
  </si>
  <si>
    <t xml:space="preserve">Specialist Grade </t>
  </si>
  <si>
    <t xml:space="preserve">Specialty Doctor 2021 </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</si>
  <si>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</si>
  <si>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</si>
  <si>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</si>
  <si>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</si>
  <si>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</si>
  <si>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</si>
  <si>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</si>
  <si>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</si>
  <si>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</si>
  <si>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</si>
  <si>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</si>
  <si>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</si>
  <si>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</si>
  <si>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</si>
  <si>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</si>
  <si>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</si>
  <si>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</si>
  <si>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</si>
  <si>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Speciality Doctor &amp; Associate Specialist (2008) Pay Scales pay scale</t>
  </si>
  <si>
    <t>Spine Point 581</t>
  </si>
  <si>
    <t>Spine Point 582</t>
  </si>
  <si>
    <t>Spine Point 583</t>
  </si>
  <si>
    <t>Spine Point 625</t>
  </si>
  <si>
    <t>Spine Point 626</t>
  </si>
  <si>
    <t>Spine Point 627</t>
  </si>
  <si>
    <t>Spine Point 648</t>
  </si>
  <si>
    <t>Spine Point 235</t>
  </si>
  <si>
    <t>Spine Point 236</t>
  </si>
  <si>
    <t>Spine Point 301</t>
  </si>
  <si>
    <t>Spine Point 355</t>
  </si>
  <si>
    <t>Spine Point 356</t>
  </si>
  <si>
    <t>Spine Point 391</t>
  </si>
  <si>
    <t>Spine Point 441</t>
  </si>
  <si>
    <t>Spine Point 442</t>
  </si>
  <si>
    <t>Spine Point 443</t>
  </si>
  <si>
    <t>Spine Point 481</t>
  </si>
  <si>
    <t>Spine Point 482</t>
  </si>
  <si>
    <t>Spine Point 515</t>
  </si>
  <si>
    <t>Spine Point 516</t>
  </si>
  <si>
    <t>Spine Point 517</t>
  </si>
  <si>
    <t>Spine Point 546</t>
  </si>
  <si>
    <t>Spine Point 547</t>
  </si>
  <si>
    <t>Spine Point 548</t>
  </si>
  <si>
    <t>Spine Point 569</t>
  </si>
  <si>
    <t>CYM(MC70) Specialist Grade</t>
  </si>
  <si>
    <t xml:space="preserve">CYM(MC75) Specialty Doctor 2021 </t>
  </si>
  <si>
    <t>MC70</t>
  </si>
  <si>
    <t>MC75</t>
  </si>
  <si>
    <t>On Call Supplements Cat A NHS</t>
  </si>
  <si>
    <t>On Call Supplements Cat B NHS</t>
  </si>
  <si>
    <t>On Call &lt; 1 in 8</t>
  </si>
  <si>
    <t>On Call &lt; 1 in 4 or = 1 in 8</t>
  </si>
  <si>
    <t>On Call &gt;= 1 in 4</t>
  </si>
  <si>
    <t>Annex A: Section 3</t>
  </si>
  <si>
    <t>Annex A Section 2</t>
  </si>
  <si>
    <t>Annex A: Section 2b (2021 contract)</t>
  </si>
  <si>
    <t>Annex A Section 1a &amp; 1b</t>
  </si>
  <si>
    <t>Annex A:  SECTION 4</t>
  </si>
  <si>
    <t>Waiting List Initiative</t>
  </si>
  <si>
    <t>not updated</t>
  </si>
  <si>
    <t>No uplift</t>
  </si>
  <si>
    <t>Associate Postgraduate</t>
  </si>
  <si>
    <t>141 &amp; 142</t>
  </si>
  <si>
    <t>Rates not uplifted</t>
  </si>
  <si>
    <t>For 2021/22</t>
  </si>
  <si>
    <t>Pay Circular M&amp;D(W) 04 2021 (updated)</t>
  </si>
  <si>
    <r>
      <t xml:space="preserve">Rate is always confirmed after main Pay Award - note this is from </t>
    </r>
    <r>
      <rPr>
        <b/>
        <sz val="10"/>
        <rFont val="Arial"/>
        <family val="2"/>
      </rPr>
      <t>April 21</t>
    </r>
    <r>
      <rPr>
        <sz val="10"/>
        <rFont val="Arial"/>
        <family val="2"/>
      </rPr>
      <t xml:space="preserve"> not April 22</t>
    </r>
  </si>
  <si>
    <t>not updated or in circular</t>
  </si>
  <si>
    <t>not used or in circular</t>
  </si>
  <si>
    <t>no longer apply, values not in circular</t>
  </si>
  <si>
    <t>Not in pay circular</t>
  </si>
  <si>
    <t>Old rates not in circular</t>
  </si>
  <si>
    <t>KA01-01</t>
  </si>
  <si>
    <t>KA01-02</t>
  </si>
  <si>
    <t>KA01-04</t>
  </si>
  <si>
    <t>KA01-03</t>
  </si>
  <si>
    <t>KA01-05</t>
  </si>
  <si>
    <t>KA01-06</t>
  </si>
  <si>
    <t>KA01-07</t>
  </si>
  <si>
    <t>KA02-01</t>
  </si>
  <si>
    <t>KA31-01</t>
  </si>
  <si>
    <t>KA31-02</t>
  </si>
  <si>
    <t>KA31-03</t>
  </si>
  <si>
    <t>KA31-04</t>
  </si>
  <si>
    <t>KA31-05</t>
  </si>
  <si>
    <t>KA31-06</t>
  </si>
  <si>
    <t>KA31-07</t>
  </si>
  <si>
    <t>KA31-08</t>
  </si>
  <si>
    <t>KA31-09</t>
  </si>
  <si>
    <t>KA31-10</t>
  </si>
  <si>
    <t>KA32-01</t>
  </si>
  <si>
    <t>Not listed in circular</t>
  </si>
  <si>
    <t>Not listed</t>
  </si>
  <si>
    <t>in circular</t>
  </si>
  <si>
    <t>KA63-01</t>
  </si>
  <si>
    <t>KA63-02</t>
  </si>
  <si>
    <t>KA63-03</t>
  </si>
  <si>
    <t>KA63-04</t>
  </si>
  <si>
    <t>KA63-05</t>
  </si>
  <si>
    <t>KA63-06</t>
  </si>
  <si>
    <t>KA63-07</t>
  </si>
  <si>
    <t>KA64-01</t>
  </si>
  <si>
    <t>KA64-02</t>
  </si>
  <si>
    <t>KA64-03</t>
  </si>
  <si>
    <t>KA64-04</t>
  </si>
  <si>
    <t>KA64-05</t>
  </si>
  <si>
    <t>KA64-06</t>
  </si>
  <si>
    <t>KA64-07</t>
  </si>
  <si>
    <t>KA64-08</t>
  </si>
  <si>
    <t>KA64-09</t>
  </si>
  <si>
    <t>KA64-10</t>
  </si>
  <si>
    <t>KA65-05</t>
  </si>
  <si>
    <t>KA65-01</t>
  </si>
  <si>
    <t>KA65-02</t>
  </si>
  <si>
    <t>KA65-03</t>
  </si>
  <si>
    <t>KA65-04</t>
  </si>
  <si>
    <t>KA66-01</t>
  </si>
  <si>
    <t>KA66-02</t>
  </si>
  <si>
    <t>KA66-03</t>
  </si>
  <si>
    <t>KA66-04</t>
  </si>
  <si>
    <t>KA66-05</t>
  </si>
  <si>
    <t>KP21</t>
  </si>
  <si>
    <t>KT53-01</t>
  </si>
  <si>
    <t>KT53-02</t>
  </si>
  <si>
    <t>KT53-03</t>
  </si>
  <si>
    <t>KT53-04</t>
  </si>
  <si>
    <t>KT53-05</t>
  </si>
  <si>
    <t>KT53-06</t>
  </si>
  <si>
    <t>KT53-07</t>
  </si>
  <si>
    <t>KT54-05</t>
  </si>
  <si>
    <t>KT54-01</t>
  </si>
  <si>
    <t>KT54-02</t>
  </si>
  <si>
    <t>KT54-03</t>
  </si>
  <si>
    <t>KT55-01</t>
  </si>
  <si>
    <t>KT55-02</t>
  </si>
  <si>
    <t>KT55-03</t>
  </si>
  <si>
    <t>KT55-04</t>
  </si>
  <si>
    <t>KT54-04</t>
  </si>
  <si>
    <t>KT55-05</t>
  </si>
  <si>
    <t>KT55-06</t>
  </si>
  <si>
    <t>KT55-07</t>
  </si>
  <si>
    <t>KT55-08</t>
  </si>
  <si>
    <t>KT55-09</t>
  </si>
  <si>
    <t>KT55-10</t>
  </si>
  <si>
    <t>KT56-01</t>
  </si>
  <si>
    <t>KT56-02</t>
  </si>
  <si>
    <t>KT56-03</t>
  </si>
  <si>
    <t>KT56-04</t>
  </si>
  <si>
    <t>KT56-05</t>
  </si>
  <si>
    <t>KT56-06</t>
  </si>
  <si>
    <t>LD01-01</t>
  </si>
  <si>
    <t>LD01-02</t>
  </si>
  <si>
    <t>LD01-03</t>
  </si>
  <si>
    <t>LD01-04</t>
  </si>
  <si>
    <t>LD01-05</t>
  </si>
  <si>
    <t>LD01-06</t>
  </si>
  <si>
    <t>LD01-07</t>
  </si>
  <si>
    <t>LD11-01</t>
  </si>
  <si>
    <t>LD11-02</t>
  </si>
  <si>
    <t>LD11-03</t>
  </si>
  <si>
    <t>LD11-04</t>
  </si>
  <si>
    <t>LD11-05</t>
  </si>
  <si>
    <t>LD11-06</t>
  </si>
  <si>
    <t>LD21-01</t>
  </si>
  <si>
    <t>LD21-02</t>
  </si>
  <si>
    <t>LD21-03</t>
  </si>
  <si>
    <t>LD21-04</t>
  </si>
  <si>
    <t>LD21-05</t>
  </si>
  <si>
    <t>LD21-06</t>
  </si>
  <si>
    <t>w.e.f. 01/04/21</t>
  </si>
  <si>
    <t>LF21-01</t>
  </si>
  <si>
    <t>LF21-02</t>
  </si>
  <si>
    <t>LF21-03</t>
  </si>
  <si>
    <t>LF21-04</t>
  </si>
  <si>
    <t>LF21-05</t>
  </si>
  <si>
    <t>LF21-06</t>
  </si>
  <si>
    <t>LF21-07</t>
  </si>
  <si>
    <t>LF25-01</t>
  </si>
  <si>
    <t>LF25-02</t>
  </si>
  <si>
    <t>LF25-03</t>
  </si>
  <si>
    <t>LF25-04</t>
  </si>
  <si>
    <t>LF25-05</t>
  </si>
  <si>
    <t>LF25-06</t>
  </si>
  <si>
    <t>LF25-07</t>
  </si>
  <si>
    <t>LF25-08</t>
  </si>
  <si>
    <t>LF25-09</t>
  </si>
  <si>
    <t>LF25-10</t>
  </si>
  <si>
    <t>LF26</t>
  </si>
  <si>
    <t>LF60-01</t>
  </si>
  <si>
    <t>LF60-03</t>
  </si>
  <si>
    <t>LF60-02</t>
  </si>
  <si>
    <t>LF60-04</t>
  </si>
  <si>
    <t>LF60-05</t>
  </si>
  <si>
    <t>LF60-06</t>
  </si>
  <si>
    <t>LF60-07</t>
  </si>
  <si>
    <t>LF65-01</t>
  </si>
  <si>
    <t>LF65-06</t>
  </si>
  <si>
    <t>LF65-02</t>
  </si>
  <si>
    <t>LF65-03</t>
  </si>
  <si>
    <t>LF65-04</t>
  </si>
  <si>
    <t>LF65-05</t>
  </si>
  <si>
    <t>LF65-07</t>
  </si>
  <si>
    <t>LF65-08</t>
  </si>
  <si>
    <t>LF65-09</t>
  </si>
  <si>
    <t>LF65-10</t>
  </si>
  <si>
    <t>MC01-01</t>
  </si>
  <si>
    <t>MC01-02</t>
  </si>
  <si>
    <t>MC01-03</t>
  </si>
  <si>
    <t>MC01-04</t>
  </si>
  <si>
    <t>MC01-07</t>
  </si>
  <si>
    <t>MC01-08</t>
  </si>
  <si>
    <t>MC01-05</t>
  </si>
  <si>
    <t>MC01-06</t>
  </si>
  <si>
    <t>MC02-01</t>
  </si>
  <si>
    <t>MC02-02</t>
  </si>
  <si>
    <t>MC02-03</t>
  </si>
  <si>
    <t>MC02-04</t>
  </si>
  <si>
    <t>MC02-05</t>
  </si>
  <si>
    <t>MC02-06</t>
  </si>
  <si>
    <t>Not in circular</t>
  </si>
  <si>
    <t>No uplift, not in circular</t>
  </si>
  <si>
    <t>MC41-01</t>
  </si>
  <si>
    <t>MC41-02</t>
  </si>
  <si>
    <t>MC41-03</t>
  </si>
  <si>
    <t>MC41-08</t>
  </si>
  <si>
    <t>MC41-06</t>
  </si>
  <si>
    <t>MC41-09</t>
  </si>
  <si>
    <t>MC41-07</t>
  </si>
  <si>
    <t>MC41-04</t>
  </si>
  <si>
    <t>MC41-05</t>
  </si>
  <si>
    <t>MC41-16</t>
  </si>
  <si>
    <t>MC41-10</t>
  </si>
  <si>
    <t>MC41-11</t>
  </si>
  <si>
    <t>MC41-12</t>
  </si>
  <si>
    <t>MC41-13</t>
  </si>
  <si>
    <t>MC41-14</t>
  </si>
  <si>
    <t>MC41-15</t>
  </si>
  <si>
    <t>MC41-17</t>
  </si>
  <si>
    <t>MC41-18</t>
  </si>
  <si>
    <t>MC46-01</t>
  </si>
  <si>
    <t>MC46-02</t>
  </si>
  <si>
    <t>MC46-03</t>
  </si>
  <si>
    <t>MC46-04</t>
  </si>
  <si>
    <t>MC46-05</t>
  </si>
  <si>
    <t>MC46-06</t>
  </si>
  <si>
    <t>MC46-07</t>
  </si>
  <si>
    <t>MC46-08</t>
  </si>
  <si>
    <t>MC46-09</t>
  </si>
  <si>
    <t>MC46-10</t>
  </si>
  <si>
    <t>MC46-11</t>
  </si>
  <si>
    <t>MC46-12</t>
  </si>
  <si>
    <t>MC46-13</t>
  </si>
  <si>
    <t>MC46-14</t>
  </si>
  <si>
    <t>MC46-15</t>
  </si>
  <si>
    <t>MC46-16</t>
  </si>
  <si>
    <t>MC46-17</t>
  </si>
  <si>
    <t>MD01-01</t>
  </si>
  <si>
    <t>MD01-02</t>
  </si>
  <si>
    <t>MD01-03</t>
  </si>
  <si>
    <t>MD01-04</t>
  </si>
  <si>
    <t>MD01-05</t>
  </si>
  <si>
    <t>MD01-06</t>
  </si>
  <si>
    <t>MD01-07</t>
  </si>
  <si>
    <t>MD02</t>
  </si>
  <si>
    <t>MD11-01</t>
  </si>
  <si>
    <t>MD21-01</t>
  </si>
  <si>
    <t>MD31-01</t>
  </si>
  <si>
    <t>MD41-02</t>
  </si>
  <si>
    <t>MD41-03</t>
  </si>
  <si>
    <t>MD41-01</t>
  </si>
  <si>
    <t>MD31-03</t>
  </si>
  <si>
    <t>MD11-02</t>
  </si>
  <si>
    <t>MD11-03</t>
  </si>
  <si>
    <t>MD21-02</t>
  </si>
  <si>
    <t>MD31-02</t>
  </si>
  <si>
    <t>MD41-04</t>
  </si>
  <si>
    <t>MD21-03</t>
  </si>
  <si>
    <t>MD41-05</t>
  </si>
  <si>
    <t>MD11-04</t>
  </si>
  <si>
    <t>MD21-04</t>
  </si>
  <si>
    <t>MD31-04</t>
  </si>
  <si>
    <t>MD31-05</t>
  </si>
  <si>
    <t>MD11-05</t>
  </si>
  <si>
    <t>MD21-06</t>
  </si>
  <si>
    <t>MD21-05</t>
  </si>
  <si>
    <t>MD11-06</t>
  </si>
  <si>
    <t>MD11-07</t>
  </si>
  <si>
    <t>MD21-07</t>
  </si>
  <si>
    <t>MD41-06</t>
  </si>
  <si>
    <t>MD41-07</t>
  </si>
  <si>
    <t>MD31-06</t>
  </si>
  <si>
    <t>MD31-07</t>
  </si>
  <si>
    <t>MH01-01</t>
  </si>
  <si>
    <t>MH03-01</t>
  </si>
  <si>
    <t>MH01-02</t>
  </si>
  <si>
    <t>MH03-02</t>
  </si>
  <si>
    <t>MH01-03</t>
  </si>
  <si>
    <t>MH03-03</t>
  </si>
  <si>
    <t>MH01-04</t>
  </si>
  <si>
    <t>MH03-04</t>
  </si>
  <si>
    <t>MH01-05</t>
  </si>
  <si>
    <t>MH03-05</t>
  </si>
  <si>
    <t>MH01-06</t>
  </si>
  <si>
    <t>MH03-06</t>
  </si>
  <si>
    <t>MH01-07</t>
  </si>
  <si>
    <t>MH05-01</t>
  </si>
  <si>
    <t>MH01-08</t>
  </si>
  <si>
    <t>MH05-02</t>
  </si>
  <si>
    <t>MH05-03</t>
  </si>
  <si>
    <t>MH05-04</t>
  </si>
  <si>
    <t>MH05-05</t>
  </si>
  <si>
    <t>MH05-06</t>
  </si>
  <si>
    <t>MH02</t>
  </si>
  <si>
    <t>MH04</t>
  </si>
  <si>
    <t>MN01-01</t>
  </si>
  <si>
    <t>MN01-02</t>
  </si>
  <si>
    <t>MN11-01</t>
  </si>
  <si>
    <t>MN11-02</t>
  </si>
  <si>
    <t>MN11-03</t>
  </si>
  <si>
    <t>MN13-01</t>
  </si>
  <si>
    <t>MN13-02</t>
  </si>
  <si>
    <t>MN13-03</t>
  </si>
  <si>
    <t>MN15-01</t>
  </si>
  <si>
    <t>MN15-02</t>
  </si>
  <si>
    <t>MN15-03</t>
  </si>
  <si>
    <t>MN21-01</t>
  </si>
  <si>
    <t>MN21-02</t>
  </si>
  <si>
    <t>MN21-03</t>
  </si>
  <si>
    <t>MN21-04</t>
  </si>
  <si>
    <t>MN21-05</t>
  </si>
  <si>
    <t>MN21-06</t>
  </si>
  <si>
    <t>MN21-07</t>
  </si>
  <si>
    <t>MN25-01</t>
  </si>
  <si>
    <t>MN25-02</t>
  </si>
  <si>
    <t>MN25-03</t>
  </si>
  <si>
    <t>MN37-03</t>
  </si>
  <si>
    <t>MN25-04</t>
  </si>
  <si>
    <t>MN37-04</t>
  </si>
  <si>
    <t>MN37-05</t>
  </si>
  <si>
    <t>MN25-05</t>
  </si>
  <si>
    <t>MN25-06</t>
  </si>
  <si>
    <t>MN37-06</t>
  </si>
  <si>
    <t>MN37-02</t>
  </si>
  <si>
    <t>MN37-01</t>
  </si>
  <si>
    <t>MN25-07</t>
  </si>
  <si>
    <t>MN37-07</t>
  </si>
  <si>
    <t>MN25-08</t>
  </si>
  <si>
    <t>MN37-08</t>
  </si>
  <si>
    <t>MN25-09</t>
  </si>
  <si>
    <t>MN37-09</t>
  </si>
  <si>
    <t>MN25-10</t>
  </si>
  <si>
    <t>MN37-10</t>
  </si>
  <si>
    <t>MN35-01</t>
  </si>
  <si>
    <t>MN39-01</t>
  </si>
  <si>
    <t>MN35-02</t>
  </si>
  <si>
    <t>MN39-02</t>
  </si>
  <si>
    <t>MN35-03</t>
  </si>
  <si>
    <t>MN39-03</t>
  </si>
  <si>
    <t>MN39-05</t>
  </si>
  <si>
    <t>MN39-04</t>
  </si>
  <si>
    <t>MN39-06</t>
  </si>
  <si>
    <t>MN35-04</t>
  </si>
  <si>
    <t>MN35-05</t>
  </si>
  <si>
    <t>MN35-06</t>
  </si>
  <si>
    <t>MN61-01</t>
  </si>
  <si>
    <t>MN61-02</t>
  </si>
  <si>
    <t>MN62-01</t>
  </si>
  <si>
    <t>MN62-02</t>
  </si>
  <si>
    <t>MN62-03</t>
  </si>
  <si>
    <t>MN64-07</t>
  </si>
  <si>
    <t>MN63-01</t>
  </si>
  <si>
    <t>MN63-02</t>
  </si>
  <si>
    <t>MN64-06</t>
  </si>
  <si>
    <t>MN63-03</t>
  </si>
  <si>
    <t>MN63-04</t>
  </si>
  <si>
    <t>MN63-05</t>
  </si>
  <si>
    <t>MN63-06</t>
  </si>
  <si>
    <t>MN63-07</t>
  </si>
  <si>
    <t>MN64-01</t>
  </si>
  <si>
    <t>MN64-02</t>
  </si>
  <si>
    <t>MN64-03</t>
  </si>
  <si>
    <t>MN64-04</t>
  </si>
  <si>
    <t>MN64-05</t>
  </si>
  <si>
    <t>MN64-08</t>
  </si>
  <si>
    <t>MN64-09</t>
  </si>
  <si>
    <t>MN64-10</t>
  </si>
  <si>
    <t>MT50-01</t>
  </si>
  <si>
    <t>MT57-01</t>
  </si>
  <si>
    <t>MT50-02</t>
  </si>
  <si>
    <t>MT50-03</t>
  </si>
  <si>
    <t>MT60-04</t>
  </si>
  <si>
    <t>MT50-04</t>
  </si>
  <si>
    <t>MT60-02</t>
  </si>
  <si>
    <t>MT50-05</t>
  </si>
  <si>
    <t>MT50-06</t>
  </si>
  <si>
    <t>MT51-01</t>
  </si>
  <si>
    <t>MT51-02</t>
  </si>
  <si>
    <t>MT52-01</t>
  </si>
  <si>
    <t>MT52-02</t>
  </si>
  <si>
    <t>MT52-03</t>
  </si>
  <si>
    <t>MT53-01</t>
  </si>
  <si>
    <t>MT53-02</t>
  </si>
  <si>
    <t>MT53-03</t>
  </si>
  <si>
    <t>MT53-04</t>
  </si>
  <si>
    <t>MT53-05</t>
  </si>
  <si>
    <t>MT53-06</t>
  </si>
  <si>
    <t>MT53-07</t>
  </si>
  <si>
    <t>MT54-01</t>
  </si>
  <si>
    <t>MT54-02</t>
  </si>
  <si>
    <t>MT54-03</t>
  </si>
  <si>
    <t>MT54-04</t>
  </si>
  <si>
    <t>MT54-05</t>
  </si>
  <si>
    <t>MT55-01</t>
  </si>
  <si>
    <t>MT55-02</t>
  </si>
  <si>
    <t>MT55-03</t>
  </si>
  <si>
    <t>MT55-04</t>
  </si>
  <si>
    <t>MT55-05</t>
  </si>
  <si>
    <t>MT55-06</t>
  </si>
  <si>
    <t>MT55-07</t>
  </si>
  <si>
    <t>MT55-08</t>
  </si>
  <si>
    <t>MT55-09</t>
  </si>
  <si>
    <t>MT55-10</t>
  </si>
  <si>
    <t>MT57-02</t>
  </si>
  <si>
    <t>MT57-03</t>
  </si>
  <si>
    <t>MT58-01</t>
  </si>
  <si>
    <t>MT58-02</t>
  </si>
  <si>
    <t>MT58-03</t>
  </si>
  <si>
    <t>MT59-01</t>
  </si>
  <si>
    <t>MT59-02</t>
  </si>
  <si>
    <t>MT59-03</t>
  </si>
  <si>
    <t>MT59-04</t>
  </si>
  <si>
    <t>MT59-05</t>
  </si>
  <si>
    <t>MT59-06</t>
  </si>
  <si>
    <t>MT59-07</t>
  </si>
  <si>
    <t>MT59-08</t>
  </si>
  <si>
    <t>MT59-09</t>
  </si>
  <si>
    <t>MT59-10</t>
  </si>
  <si>
    <t>MT60-01</t>
  </si>
  <si>
    <t>MT60-03</t>
  </si>
  <si>
    <t>MT60-05</t>
  </si>
  <si>
    <t>MT60-06</t>
  </si>
  <si>
    <t>not updated, not in circular</t>
  </si>
  <si>
    <t>MH75-03</t>
  </si>
  <si>
    <t>MC46-18</t>
  </si>
  <si>
    <t xml:space="preserve">Pay Letter M&amp;D(W) 04/2023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</si>
</sst>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10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b/>
      <sz val="10"/>
      <color rgb="FFFF0000"/>
      <name val="Arial"/>
      <family val="2"/>
    </font>
    <font>
      <b/>
      <sz val="11"/>
      <color theme="1"/>
      <name val="Calibri"/>
      <family val="2"/>
      <scheme val="minor"/>
    </font>
    <font>
      <b/>
      <sz val="9"/>
      <color theme="1"/>
      <name val="Arial"/>
      <family val="2"/>
    </font>
    <font>
      <b/>
      <sz val="8"/>
      <color rgb="FF0000FF"/>
      <name val="Arial"/>
      <family val="2"/>
    </font>
    <font>
      <b/>
      <i/>
      <sz val="8"/>
      <color rgb="FF0000FF"/>
      <name val="Arial"/>
      <family val="2"/>
    </font>
    <font>
      <b/>
      <i/>
      <sz val="8"/>
      <color theme="1"/>
      <name val="Arial"/>
      <family val="2"/>
    </font>
    <font>
      <b/>
      <sz val="8"/>
      <color theme="1"/>
      <name val="Arial"/>
      <family val="2"/>
    </font>
    <font>
      <i/>
      <sz val="10"/>
      <color theme="4" tint="-0.249977111117893"/>
      <name val="Arial"/>
      <family val="2"/>
    </font>
    <font>
      <i/>
      <sz val="9"/>
      <name val="Arial"/>
      <family val="2"/>
    </font>
    <font>
      <i/>
      <sz val="8"/>
      <color indexed="60"/>
      <name val="Arial"/>
      <family val="2"/>
    </font>
    <font>
      <i/>
      <sz val="8"/>
      <color theme="4" tint="-0.249977111117893"/>
      <name val="Arial"/>
      <family val="2"/>
    </font>
    <font>
      <i/>
      <sz val="8"/>
      <color rgb="FF0000FF"/>
      <name val="Arial"/>
      <family val="2"/>
    </font>
    <font>
      <i/>
      <sz val="10"/>
      <color rgb="FF0000FF"/>
      <name val="Arial"/>
      <family val="2"/>
    </font>
    <font>
      <sz val="11"/>
      <name val="Calibri"/>
      <family val="2"/>
      <scheme val="minor"/>
    </font>
    <font>
      <b/>
      <sz val="11"/>
      <color rgb="FFFF0000"/>
      <name val="Calibri"/>
      <family val="2"/>
      <scheme val="minor"/>
    </font>
    <font>
      <i/>
      <sz val="10"/>
      <color theme="3"/>
      <name val="Arial"/>
      <family val="2"/>
    </font>
    <font>
      <b/>
      <i/>
      <sz val="8"/>
      <color theme="3"/>
      <name val="Arial"/>
      <family val="2"/>
    </font>
  </fonts>
  <fills count="2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theme="7" tint="0.79998168889431442"/>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xf numFmtId="43" fontId="12"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7" fillId="0" borderId="0"/>
    <xf numFmtId="0" fontId="74" fillId="0" borderId="0"/>
    <xf numFmtId="0" fontId="67" fillId="0" borderId="0"/>
    <xf numFmtId="0" fontId="12" fillId="0" borderId="0"/>
    <xf numFmtId="0" fontId="12" fillId="0" borderId="0"/>
    <xf numFmtId="9" fontId="3"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003">
    <xf numFmtId="0" fontId="0" fillId="0" borderId="0" xfId="0"/>
    <xf numFmtId="0" fontId="4" fillId="0" borderId="0" xfId="0" applyFont="1"/>
    <xf numFmtId="0" fontId="4" fillId="0" borderId="0" xfId="0" applyFont="1" applyAlignment="1">
      <alignment horizontal="center"/>
    </xf>
    <xf numFmtId="2" fontId="4"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5" fillId="0" borderId="0" xfId="0" applyFont="1"/>
    <xf numFmtId="15" fontId="0" fillId="2" borderId="0" xfId="0" applyNumberFormat="1" applyFill="1" applyProtection="1">
      <protection locked="0"/>
    </xf>
    <xf numFmtId="0" fontId="4" fillId="2" borderId="0" xfId="0" applyFont="1" applyFill="1" applyProtection="1">
      <protection locked="0"/>
    </xf>
    <xf numFmtId="0" fontId="3" fillId="0" borderId="0" xfId="0" applyFont="1"/>
    <xf numFmtId="0" fontId="6" fillId="0" borderId="0" xfId="0" applyFont="1"/>
    <xf numFmtId="0" fontId="7" fillId="0" borderId="2" xfId="0" applyFont="1" applyBorder="1"/>
    <xf numFmtId="0" fontId="0" fillId="0" borderId="3" xfId="0" applyBorder="1"/>
    <xf numFmtId="0" fontId="14" fillId="0" borderId="3" xfId="0" applyFont="1" applyBorder="1"/>
    <xf numFmtId="0" fontId="11" fillId="0" borderId="0" xfId="0" applyFont="1"/>
    <xf numFmtId="0" fontId="15" fillId="0" borderId="0" xfId="0" applyFont="1"/>
    <xf numFmtId="0" fontId="4"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20" fontId="0" fillId="0" borderId="0" xfId="0" applyNumberFormat="1"/>
    <xf numFmtId="0" fontId="16" fillId="0" borderId="0" xfId="0" applyFont="1"/>
    <xf numFmtId="0" fontId="10" fillId="0" borderId="0" xfId="0" applyFont="1"/>
    <xf numFmtId="0" fontId="10" fillId="0" borderId="0" xfId="0" applyFont="1" applyAlignment="1">
      <alignment horizontal="left"/>
    </xf>
    <xf numFmtId="0" fontId="13" fillId="0" borderId="0" xfId="0" applyFont="1" applyAlignment="1">
      <alignment horizontal="center"/>
    </xf>
    <xf numFmtId="0" fontId="12" fillId="0" borderId="3" xfId="0" applyFont="1" applyBorder="1" applyAlignment="1">
      <alignment vertical="top" wrapText="1"/>
    </xf>
    <xf numFmtId="0" fontId="20" fillId="0" borderId="8" xfId="0" applyFont="1" applyBorder="1" applyAlignment="1">
      <alignment horizontal="center" vertical="top" wrapText="1"/>
    </xf>
    <xf numFmtId="0" fontId="12" fillId="0" borderId="8" xfId="0" applyFont="1" applyBorder="1" applyAlignment="1">
      <alignment vertical="top" wrapText="1"/>
    </xf>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0" fontId="9" fillId="0" borderId="0" xfId="0" applyFont="1" applyAlignment="1">
      <alignment horizontal="left" wrapText="1"/>
    </xf>
    <xf numFmtId="0" fontId="9" fillId="0" borderId="0" xfId="0" applyFont="1" applyAlignment="1">
      <alignment horizontal="left"/>
    </xf>
    <xf numFmtId="0" fontId="6" fillId="0" borderId="4" xfId="0" applyFont="1" applyBorder="1" applyAlignment="1">
      <alignment horizontal="left"/>
    </xf>
    <xf numFmtId="0" fontId="7" fillId="0" borderId="0" xfId="0" applyFont="1"/>
    <xf numFmtId="0" fontId="21" fillId="0" borderId="0" xfId="0" applyFont="1"/>
    <xf numFmtId="0" fontId="0" fillId="0" borderId="0" xfId="0" applyAlignment="1">
      <alignment horizontal="left"/>
    </xf>
    <xf numFmtId="0" fontId="14" fillId="0" borderId="0" xfId="0" applyFont="1" applyAlignment="1">
      <alignment horizontal="center"/>
    </xf>
    <xf numFmtId="0" fontId="8" fillId="0" borderId="0" xfId="0" applyFont="1"/>
    <xf numFmtId="0" fontId="12" fillId="0" borderId="0" xfId="0" applyFont="1"/>
    <xf numFmtId="3" fontId="0" fillId="0" borderId="0" xfId="0" applyNumberFormat="1"/>
    <xf numFmtId="0" fontId="7" fillId="0" borderId="0" xfId="0" applyFont="1" applyAlignment="1">
      <alignment horizontal="center"/>
    </xf>
    <xf numFmtId="2" fontId="12" fillId="2" borderId="0" xfId="0" applyNumberFormat="1" applyFont="1" applyFill="1" applyProtection="1">
      <protection locked="0"/>
    </xf>
    <xf numFmtId="0" fontId="0" fillId="0" borderId="0" xfId="0" applyAlignment="1">
      <alignment vertical="center"/>
    </xf>
    <xf numFmtId="2" fontId="12" fillId="2" borderId="0" xfId="0" applyNumberFormat="1" applyFont="1" applyFill="1" applyAlignment="1" applyProtection="1">
      <alignment vertical="center"/>
      <protection locked="0"/>
    </xf>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166" fontId="0" fillId="0" borderId="0" xfId="0" applyNumberFormat="1"/>
    <xf numFmtId="0" fontId="22" fillId="0" borderId="0" xfId="0" applyFont="1"/>
    <xf numFmtId="2" fontId="7" fillId="0" borderId="14" xfId="0" applyNumberFormat="1" applyFont="1" applyBorder="1"/>
    <xf numFmtId="0" fontId="23" fillId="0" borderId="14" xfId="0" applyFont="1" applyBorder="1"/>
    <xf numFmtId="2" fontId="12" fillId="0" borderId="0" xfId="0" applyNumberFormat="1" applyFont="1"/>
    <xf numFmtId="15" fontId="22" fillId="0" borderId="0" xfId="0" applyNumberFormat="1" applyFont="1"/>
    <xf numFmtId="0" fontId="0" fillId="3" borderId="0" xfId="0" applyFill="1" applyAlignment="1">
      <alignment horizontal="center"/>
    </xf>
    <xf numFmtId="0" fontId="21" fillId="0" borderId="0" xfId="0" quotePrefix="1" applyFont="1" applyAlignment="1">
      <alignment horizontal="left" vertical="top"/>
    </xf>
    <xf numFmtId="0" fontId="25" fillId="0" borderId="0" xfId="0" applyFont="1" applyAlignment="1">
      <alignment horizontal="left" vertical="top"/>
    </xf>
    <xf numFmtId="2" fontId="0" fillId="3" borderId="0" xfId="0" applyNumberFormat="1" applyFill="1"/>
    <xf numFmtId="15" fontId="0" fillId="3" borderId="0" xfId="0" applyNumberFormat="1" applyFill="1"/>
    <xf numFmtId="0" fontId="25" fillId="0" borderId="0" xfId="0" applyFont="1"/>
    <xf numFmtId="0" fontId="21" fillId="0" borderId="0" xfId="0" applyFont="1" applyAlignment="1">
      <alignment vertical="top"/>
    </xf>
    <xf numFmtId="0" fontId="25" fillId="0" borderId="0" xfId="0" applyFont="1" applyAlignment="1">
      <alignment vertical="top"/>
    </xf>
    <xf numFmtId="167" fontId="25" fillId="0" borderId="0" xfId="0" applyNumberFormat="1" applyFont="1" applyAlignment="1">
      <alignment vertical="top"/>
    </xf>
    <xf numFmtId="15" fontId="12" fillId="2" borderId="0" xfId="0" applyNumberFormat="1" applyFont="1" applyFill="1" applyAlignment="1" applyProtection="1">
      <alignment vertical="top"/>
      <protection locked="0"/>
    </xf>
    <xf numFmtId="0" fontId="11" fillId="0" borderId="0" xfId="0" applyFont="1" applyAlignment="1">
      <alignment vertical="top"/>
    </xf>
    <xf numFmtId="0" fontId="12" fillId="0" borderId="0" xfId="0" applyFont="1" applyAlignment="1">
      <alignment vertical="top"/>
    </xf>
    <xf numFmtId="167" fontId="12" fillId="0" borderId="0" xfId="0" applyNumberFormat="1" applyFont="1" applyAlignment="1">
      <alignment vertical="top"/>
    </xf>
    <xf numFmtId="0" fontId="12" fillId="0" borderId="0" xfId="0" quotePrefix="1" applyFont="1" applyAlignment="1">
      <alignment vertical="top"/>
    </xf>
    <xf numFmtId="0" fontId="26" fillId="0" borderId="0" xfId="0" applyFont="1" applyAlignment="1">
      <alignment horizontal="center" vertical="top"/>
    </xf>
    <xf numFmtId="0" fontId="12" fillId="2" borderId="0" xfId="0" applyFont="1" applyFill="1" applyAlignment="1" applyProtection="1">
      <alignment vertical="top"/>
      <protection locked="0"/>
    </xf>
    <xf numFmtId="15" fontId="12" fillId="0" borderId="0" xfId="0" applyNumberFormat="1" applyFont="1" applyAlignment="1">
      <alignment vertical="top"/>
    </xf>
    <xf numFmtId="0" fontId="11" fillId="0" borderId="0" xfId="0" quotePrefix="1" applyFont="1" applyAlignment="1">
      <alignment vertical="top"/>
    </xf>
    <xf numFmtId="0" fontId="12" fillId="4" borderId="0" xfId="0" applyFont="1" applyFill="1" applyAlignment="1" applyProtection="1">
      <alignment vertical="top"/>
      <protection locked="0"/>
    </xf>
    <xf numFmtId="15" fontId="12" fillId="4" borderId="0" xfId="0" applyNumberFormat="1" applyFont="1" applyFill="1" applyAlignment="1" applyProtection="1">
      <alignment vertical="top"/>
      <protection locked="0"/>
    </xf>
    <xf numFmtId="17" fontId="12" fillId="0" borderId="0" xfId="0" applyNumberFormat="1" applyFont="1" applyAlignment="1">
      <alignment vertical="top"/>
    </xf>
    <xf numFmtId="0" fontId="0" fillId="3" borderId="0" xfId="0" applyFill="1" applyProtection="1">
      <protection locked="0"/>
    </xf>
    <xf numFmtId="0" fontId="0" fillId="5" borderId="0" xfId="0" applyFill="1" applyAlignment="1">
      <alignment horizontal="center"/>
    </xf>
    <xf numFmtId="0" fontId="0" fillId="0" borderId="0" xfId="0" quotePrefix="1"/>
    <xf numFmtId="0" fontId="0" fillId="0" borderId="0" xfId="0" quotePrefix="1" applyProtection="1">
      <protection locked="0"/>
    </xf>
    <xf numFmtId="0" fontId="0" fillId="0" borderId="0" xfId="0" applyProtection="1">
      <protection locked="0"/>
    </xf>
    <xf numFmtId="0" fontId="12" fillId="0" borderId="0" xfId="0" applyFont="1" applyAlignment="1">
      <alignment horizontal="left"/>
    </xf>
    <xf numFmtId="0" fontId="0" fillId="0" borderId="1" xfId="0" quotePrefix="1" applyBorder="1"/>
    <xf numFmtId="14" fontId="0" fillId="0" borderId="0" xfId="0" applyNumberFormat="1"/>
    <xf numFmtId="0" fontId="12" fillId="0" borderId="0" xfId="0" quotePrefix="1" applyFo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7" fillId="0" borderId="0" xfId="0" applyFont="1" applyAlignment="1">
      <alignment horizontal="right"/>
    </xf>
    <xf numFmtId="0" fontId="31" fillId="0" borderId="0" xfId="0" applyFont="1"/>
    <xf numFmtId="0" fontId="28" fillId="0" borderId="0" xfId="0" applyFont="1"/>
    <xf numFmtId="0" fontId="31" fillId="0" borderId="0" xfId="0" applyFont="1" applyAlignment="1">
      <alignment horizontal="left" wrapText="1"/>
    </xf>
    <xf numFmtId="0" fontId="11" fillId="0" borderId="0" xfId="0" applyFont="1" applyAlignment="1">
      <alignment horizontal="right"/>
    </xf>
    <xf numFmtId="0" fontId="11" fillId="0" borderId="0" xfId="0" applyFont="1" applyAlignment="1">
      <alignment horizontal="right" vertical="center"/>
    </xf>
    <xf numFmtId="2" fontId="12" fillId="2" borderId="0" xfId="0" applyNumberFormat="1" applyFont="1" applyFill="1" applyAlignment="1" applyProtection="1">
      <alignment horizontal="right" vertical="center"/>
      <protection locked="0"/>
    </xf>
    <xf numFmtId="0" fontId="7" fillId="0" borderId="0" xfId="0" applyFont="1" applyAlignment="1">
      <alignment horizontal="right" vertical="center"/>
    </xf>
    <xf numFmtId="0" fontId="12" fillId="6" borderId="0" xfId="0" applyFont="1" applyFill="1" applyAlignment="1">
      <alignment horizontal="right" vertical="center"/>
    </xf>
    <xf numFmtId="14" fontId="12" fillId="6" borderId="0" xfId="0" applyNumberFormat="1" applyFont="1" applyFill="1" applyAlignment="1">
      <alignment vertical="center"/>
    </xf>
    <xf numFmtId="2" fontId="12" fillId="6" borderId="0" xfId="0" applyNumberFormat="1" applyFont="1" applyFill="1" applyAlignment="1" applyProtection="1">
      <alignment vertical="center"/>
      <protection locked="0"/>
    </xf>
    <xf numFmtId="2" fontId="7" fillId="0" borderId="0" xfId="0" applyNumberFormat="1" applyFont="1" applyAlignment="1" applyProtection="1">
      <alignment vertical="center"/>
      <protection locked="0"/>
    </xf>
    <xf numFmtId="0" fontId="12" fillId="0" borderId="0" xfId="0" applyFont="1" applyAlignment="1">
      <alignment horizontal="right" vertical="center"/>
    </xf>
    <xf numFmtId="14" fontId="12" fillId="0" borderId="0" xfId="0" applyNumberFormat="1" applyFont="1" applyAlignment="1">
      <alignment vertical="center"/>
    </xf>
    <xf numFmtId="0" fontId="0" fillId="6" borderId="0" xfId="0" applyFill="1" applyAlignment="1">
      <alignment horizontal="right"/>
    </xf>
    <xf numFmtId="0" fontId="13" fillId="6" borderId="0" xfId="0" applyFont="1" applyFill="1"/>
    <xf numFmtId="0" fontId="12" fillId="6" borderId="0" xfId="0" applyFont="1" applyFill="1"/>
    <xf numFmtId="0" fontId="28" fillId="6" borderId="0" xfId="0" applyFont="1" applyFill="1"/>
    <xf numFmtId="14" fontId="0" fillId="6" borderId="0" xfId="0" applyNumberFormat="1" applyFill="1"/>
    <xf numFmtId="2" fontId="12" fillId="6" borderId="0" xfId="0" applyNumberFormat="1" applyFont="1" applyFill="1"/>
    <xf numFmtId="0" fontId="0" fillId="6" borderId="0" xfId="0" applyFill="1" applyAlignment="1">
      <alignment horizontal="right" vertical="center"/>
    </xf>
    <xf numFmtId="14" fontId="0" fillId="6" borderId="0" xfId="0" applyNumberFormat="1" applyFill="1" applyAlignment="1">
      <alignment vertical="center"/>
    </xf>
    <xf numFmtId="2" fontId="12" fillId="6" borderId="0" xfId="0" applyNumberFormat="1" applyFont="1" applyFill="1" applyAlignment="1">
      <alignment vertical="center"/>
    </xf>
    <xf numFmtId="14" fontId="12" fillId="6" borderId="0" xfId="0" applyNumberFormat="1" applyFont="1" applyFill="1"/>
    <xf numFmtId="2" fontId="12" fillId="6" borderId="0" xfId="0" applyNumberFormat="1" applyFont="1" applyFill="1" applyProtection="1">
      <protection locked="0"/>
    </xf>
    <xf numFmtId="2" fontId="7" fillId="0" borderId="0" xfId="0" applyNumberFormat="1" applyFont="1"/>
    <xf numFmtId="15" fontId="0" fillId="2" borderId="0" xfId="0" applyNumberFormat="1" applyFill="1"/>
    <xf numFmtId="2" fontId="28"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3" fillId="0" borderId="0" xfId="0" applyFont="1" applyAlignment="1">
      <alignment horizontal="left" vertical="top"/>
    </xf>
    <xf numFmtId="2" fontId="22" fillId="0" borderId="0" xfId="0" applyNumberFormat="1" applyFont="1" applyAlignment="1">
      <alignment vertical="top"/>
    </xf>
    <xf numFmtId="2" fontId="28" fillId="0" borderId="0" xfId="0" applyNumberFormat="1" applyFont="1" applyAlignment="1">
      <alignment horizontal="center" vertical="top"/>
    </xf>
    <xf numFmtId="0" fontId="33" fillId="0" borderId="0" xfId="0" applyFont="1" applyAlignment="1">
      <alignment horizontal="center" vertical="top"/>
    </xf>
    <xf numFmtId="0" fontId="33" fillId="0" borderId="0" xfId="0" quotePrefix="1" applyFont="1" applyAlignment="1">
      <alignment horizontal="left" vertical="top"/>
    </xf>
    <xf numFmtId="0" fontId="0" fillId="0" borderId="18" xfId="0" applyBorder="1"/>
    <xf numFmtId="0" fontId="33"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33" fillId="0" borderId="0" xfId="0" applyNumberFormat="1" applyFont="1" applyAlignment="1">
      <alignment horizontal="center" vertical="top"/>
    </xf>
    <xf numFmtId="1" fontId="4" fillId="0" borderId="0" xfId="0" applyNumberFormat="1" applyFont="1"/>
    <xf numFmtId="1" fontId="0" fillId="0" borderId="0" xfId="0" applyNumberFormat="1"/>
    <xf numFmtId="1" fontId="6" fillId="0" borderId="0" xfId="0" applyNumberFormat="1" applyFont="1"/>
    <xf numFmtId="0" fontId="17" fillId="0" borderId="0" xfId="0" applyFont="1"/>
    <xf numFmtId="1" fontId="34" fillId="0" borderId="0" xfId="0" applyNumberFormat="1" applyFont="1"/>
    <xf numFmtId="170" fontId="0" fillId="7" borderId="0" xfId="0" applyNumberFormat="1" applyFill="1"/>
    <xf numFmtId="170" fontId="4" fillId="0" borderId="0" xfId="0" applyNumberFormat="1" applyFont="1"/>
    <xf numFmtId="0" fontId="34" fillId="0" borderId="0" xfId="0" applyFont="1"/>
    <xf numFmtId="0" fontId="42" fillId="0" borderId="0" xfId="0" applyFont="1"/>
    <xf numFmtId="0" fontId="34" fillId="0" borderId="12" xfId="0" applyFont="1" applyBorder="1"/>
    <xf numFmtId="0" fontId="34" fillId="0" borderId="6" xfId="0" applyFont="1" applyBorder="1"/>
    <xf numFmtId="1" fontId="41" fillId="0" borderId="11" xfId="0" applyNumberFormat="1" applyFont="1" applyBorder="1"/>
    <xf numFmtId="1" fontId="41" fillId="0" borderId="0" xfId="0" applyNumberFormat="1" applyFont="1"/>
    <xf numFmtId="0" fontId="4" fillId="0" borderId="2" xfId="0" applyFont="1" applyBorder="1"/>
    <xf numFmtId="0" fontId="4" fillId="0" borderId="10" xfId="0" applyFont="1" applyBorder="1"/>
    <xf numFmtId="0" fontId="0" fillId="0" borderId="19" xfId="0" applyBorder="1"/>
    <xf numFmtId="0" fontId="4"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7"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7" fillId="0" borderId="5" xfId="0" applyFont="1" applyBorder="1"/>
    <xf numFmtId="0" fontId="7" fillId="0" borderId="6" xfId="0" applyFont="1" applyBorder="1"/>
    <xf numFmtId="0" fontId="7" fillId="0" borderId="8" xfId="0" applyFont="1" applyBorder="1"/>
    <xf numFmtId="0" fontId="7" fillId="0" borderId="7" xfId="0" applyFont="1" applyBorder="1" applyAlignment="1">
      <alignment horizontal="center"/>
    </xf>
    <xf numFmtId="0" fontId="7"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0" fillId="0" borderId="2" xfId="0" applyBorder="1" applyAlignment="1">
      <alignment horizontal="right"/>
    </xf>
    <xf numFmtId="0" fontId="0" fillId="0" borderId="7" xfId="0" applyBorder="1" applyAlignment="1">
      <alignment horizontal="right"/>
    </xf>
    <xf numFmtId="0" fontId="0" fillId="0" borderId="0" xfId="0" applyAlignment="1">
      <alignment horizontal="left" vertical="top" wrapText="1"/>
    </xf>
    <xf numFmtId="0" fontId="12" fillId="0" borderId="12" xfId="0" applyFont="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Border="1"/>
    <xf numFmtId="2" fontId="0" fillId="0" borderId="23" xfId="0" applyNumberFormat="1" applyBorder="1"/>
    <xf numFmtId="2" fontId="23" fillId="0" borderId="0" xfId="0" applyNumberFormat="1" applyFont="1"/>
    <xf numFmtId="0" fontId="20"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2" fontId="11" fillId="0" borderId="0" xfId="0" applyNumberFormat="1" applyFont="1"/>
    <xf numFmtId="2" fontId="0" fillId="0" borderId="0" xfId="0" applyNumberFormat="1" applyProtection="1">
      <protection locked="0"/>
    </xf>
    <xf numFmtId="0" fontId="34" fillId="0" borderId="0" xfId="0" applyFont="1" applyAlignment="1">
      <alignment horizontal="center"/>
    </xf>
    <xf numFmtId="169" fontId="0" fillId="0" borderId="0" xfId="0" applyNumberFormat="1"/>
    <xf numFmtId="0" fontId="37" fillId="0" borderId="0" xfId="0" applyFont="1"/>
    <xf numFmtId="15" fontId="4" fillId="0" borderId="0" xfId="0" applyNumberFormat="1" applyFont="1"/>
    <xf numFmtId="3" fontId="34" fillId="0" borderId="0" xfId="0" applyNumberFormat="1" applyFont="1"/>
    <xf numFmtId="2" fontId="12" fillId="0" borderId="0" xfId="0" applyNumberFormat="1" applyFont="1" applyProtection="1">
      <protection locked="0"/>
    </xf>
    <xf numFmtId="0" fontId="4" fillId="0" borderId="4" xfId="0" applyFont="1" applyBorder="1"/>
    <xf numFmtId="3" fontId="4" fillId="0" borderId="0" xfId="0" applyNumberFormat="1" applyFont="1"/>
    <xf numFmtId="3" fontId="4" fillId="0" borderId="4" xfId="0" applyNumberFormat="1" applyFont="1" applyBorder="1"/>
    <xf numFmtId="172" fontId="4" fillId="0" borderId="0" xfId="0" applyNumberFormat="1" applyFont="1"/>
    <xf numFmtId="0" fontId="4" fillId="0" borderId="25" xfId="0" applyFont="1" applyBorder="1"/>
    <xf numFmtId="0" fontId="4" fillId="0" borderId="25" xfId="0" applyFont="1" applyBorder="1" applyAlignment="1">
      <alignment horizontal="center"/>
    </xf>
    <xf numFmtId="172" fontId="0" fillId="0" borderId="0" xfId="0" applyNumberFormat="1"/>
    <xf numFmtId="0" fontId="0" fillId="7" borderId="0" xfId="0" applyFill="1"/>
    <xf numFmtId="17" fontId="0" fillId="0" borderId="0" xfId="0" applyNumberFormat="1" applyAlignment="1">
      <alignment horizontal="left"/>
    </xf>
    <xf numFmtId="0" fontId="12" fillId="0" borderId="0" xfId="0" applyFont="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2" fillId="7" borderId="0" xfId="0" applyFont="1" applyFill="1" applyAlignment="1">
      <alignment horizontal="right" wrapText="1"/>
    </xf>
    <xf numFmtId="2" fontId="0" fillId="7" borderId="0" xfId="0" applyNumberFormat="1" applyFill="1"/>
    <xf numFmtId="15" fontId="0" fillId="0" borderId="0" xfId="0" applyNumberFormat="1" applyAlignment="1">
      <alignment horizontal="center"/>
    </xf>
    <xf numFmtId="15" fontId="28" fillId="2" borderId="0" xfId="0" applyNumberFormat="1" applyFont="1" applyFill="1" applyProtection="1">
      <protection locked="0"/>
    </xf>
    <xf numFmtId="0" fontId="52" fillId="2" borderId="0" xfId="0" applyFont="1" applyFill="1" applyAlignment="1" applyProtection="1">
      <alignment horizontal="left"/>
      <protection locked="0"/>
    </xf>
    <xf numFmtId="0" fontId="4" fillId="0" borderId="0" xfId="0" applyFont="1" applyAlignment="1">
      <alignment vertical="center"/>
    </xf>
    <xf numFmtId="0" fontId="0" fillId="3" borderId="0" xfId="0" applyFill="1" applyAlignment="1" applyProtection="1">
      <alignment vertical="center"/>
      <protection locked="0"/>
    </xf>
    <xf numFmtId="0" fontId="52" fillId="2" borderId="0" xfId="0" applyFont="1" applyFill="1" applyAlignment="1" applyProtection="1">
      <alignment vertical="center"/>
      <protection locked="0"/>
    </xf>
    <xf numFmtId="0" fontId="52" fillId="2" borderId="0" xfId="0" applyFont="1" applyFill="1" applyProtection="1">
      <protection locked="0"/>
    </xf>
    <xf numFmtId="0" fontId="4" fillId="0" borderId="0" xfId="0" applyFont="1" applyAlignment="1" applyProtection="1">
      <alignment vertical="center"/>
      <protection locked="0"/>
    </xf>
    <xf numFmtId="0" fontId="4" fillId="0" borderId="0" xfId="0" applyFont="1" applyProtection="1">
      <protection locked="0"/>
    </xf>
    <xf numFmtId="0" fontId="28" fillId="2" borderId="0" xfId="0" applyFont="1" applyFill="1" applyProtection="1">
      <protection locked="0"/>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3" fillId="0" borderId="12" xfId="0" applyFont="1" applyBorder="1" applyAlignment="1">
      <alignment horizontal="left"/>
    </xf>
    <xf numFmtId="2" fontId="0" fillId="0" borderId="12" xfId="0" applyNumberFormat="1" applyBorder="1" applyAlignment="1" applyProtection="1">
      <alignment horizontal="center" vertical="center"/>
      <protection locked="0"/>
    </xf>
    <xf numFmtId="2" fontId="0" fillId="0" borderId="6" xfId="0" applyNumberFormat="1" applyBorder="1" applyAlignment="1" applyProtection="1">
      <alignment horizontal="center" vertical="center"/>
      <protection locked="0"/>
    </xf>
    <xf numFmtId="0" fontId="12" fillId="0" borderId="12" xfId="0" applyFont="1" applyBorder="1" applyAlignment="1">
      <alignment horizontal="left"/>
    </xf>
    <xf numFmtId="15" fontId="0" fillId="0" borderId="12" xfId="0" applyNumberFormat="1" applyBorder="1"/>
    <xf numFmtId="0" fontId="4" fillId="0" borderId="19" xfId="0" applyFont="1" applyBorder="1" applyAlignment="1">
      <alignment horizontal="left" wrapText="1"/>
    </xf>
    <xf numFmtId="2" fontId="0" fillId="0" borderId="19" xfId="0" applyNumberFormat="1" applyBorder="1" applyAlignment="1">
      <alignment horizontal="center" vertical="center"/>
    </xf>
    <xf numFmtId="2" fontId="0" fillId="0" borderId="8" xfId="0" applyNumberFormat="1" applyBorder="1" applyAlignment="1">
      <alignment horizontal="center" vertical="center"/>
    </xf>
    <xf numFmtId="0" fontId="4" fillId="8" borderId="0" xfId="0" applyFont="1" applyFill="1" applyProtection="1">
      <protection locked="0"/>
    </xf>
    <xf numFmtId="0" fontId="11" fillId="8" borderId="0" xfId="0" applyFont="1" applyFill="1"/>
    <xf numFmtId="0" fontId="13" fillId="0" borderId="0" xfId="0" applyFont="1" applyAlignment="1">
      <alignment horizontal="right"/>
    </xf>
    <xf numFmtId="0" fontId="23" fillId="0" borderId="0" xfId="0" applyFont="1" applyAlignment="1">
      <alignment horizontal="center"/>
    </xf>
    <xf numFmtId="4" fontId="53" fillId="0" borderId="0" xfId="0" applyNumberFormat="1" applyFont="1" applyAlignment="1">
      <alignment horizontal="center"/>
    </xf>
    <xf numFmtId="2" fontId="13" fillId="0" borderId="0" xfId="0" applyNumberFormat="1" applyFont="1" applyAlignment="1">
      <alignment horizontal="right"/>
    </xf>
    <xf numFmtId="17" fontId="0" fillId="0" borderId="0" xfId="0" applyNumberFormat="1"/>
    <xf numFmtId="2" fontId="0" fillId="8" borderId="0" xfId="0" applyNumberFormat="1" applyFill="1"/>
    <xf numFmtId="2" fontId="11" fillId="8" borderId="0" xfId="0" applyNumberFormat="1" applyFont="1" applyFill="1"/>
    <xf numFmtId="174" fontId="33" fillId="0" borderId="0" xfId="0" applyNumberFormat="1" applyFont="1" applyAlignment="1">
      <alignment horizontal="right" vertical="top"/>
    </xf>
    <xf numFmtId="174" fontId="33" fillId="8" borderId="0" xfId="0" applyNumberFormat="1" applyFont="1" applyFill="1" applyAlignment="1">
      <alignment horizontal="right" vertical="top"/>
    </xf>
    <xf numFmtId="15" fontId="13" fillId="0" borderId="0" xfId="0" applyNumberFormat="1" applyFont="1"/>
    <xf numFmtId="175" fontId="33" fillId="0" borderId="0" xfId="0" applyNumberFormat="1" applyFont="1" applyAlignment="1">
      <alignment vertical="top"/>
    </xf>
    <xf numFmtId="0" fontId="0" fillId="8" borderId="0" xfId="0" applyFill="1"/>
    <xf numFmtId="0" fontId="52" fillId="8" borderId="0" xfId="0" applyFont="1" applyFill="1" applyAlignment="1" applyProtection="1">
      <alignment horizontal="left"/>
      <protection locked="0"/>
    </xf>
    <xf numFmtId="15" fontId="12" fillId="8" borderId="0" xfId="0" applyNumberFormat="1" applyFont="1" applyFill="1" applyAlignment="1">
      <alignment horizontal="left"/>
    </xf>
    <xf numFmtId="6" fontId="28" fillId="0" borderId="0" xfId="0" applyNumberFormat="1" applyFont="1"/>
    <xf numFmtId="0" fontId="22" fillId="0" borderId="0" xfId="0" applyFont="1" applyAlignment="1">
      <alignment horizontal="right"/>
    </xf>
    <xf numFmtId="7" fontId="28" fillId="8" borderId="0" xfId="2" applyNumberFormat="1" applyFont="1" applyFill="1" applyAlignment="1" applyProtection="1">
      <alignment horizontal="right"/>
      <protection locked="0"/>
    </xf>
    <xf numFmtId="8" fontId="28" fillId="8" borderId="0" xfId="0" applyNumberFormat="1" applyFont="1" applyFill="1" applyProtection="1">
      <protection locked="0"/>
    </xf>
    <xf numFmtId="8" fontId="0" fillId="0" borderId="0" xfId="0" applyNumberFormat="1"/>
    <xf numFmtId="15" fontId="12" fillId="0" borderId="0" xfId="0" applyNumberFormat="1" applyFont="1" applyAlignment="1">
      <alignment horizontal="center" wrapText="1"/>
    </xf>
    <xf numFmtId="0" fontId="4" fillId="0" borderId="25" xfId="0" quotePrefix="1" applyFont="1" applyBorder="1" applyAlignment="1">
      <alignment wrapText="1"/>
    </xf>
    <xf numFmtId="0" fontId="4" fillId="0" borderId="25" xfId="0" applyFont="1" applyBorder="1" applyAlignment="1">
      <alignment wrapText="1"/>
    </xf>
    <xf numFmtId="2" fontId="4" fillId="0" borderId="25" xfId="0" applyNumberFormat="1" applyFont="1" applyBorder="1" applyAlignment="1">
      <alignment wrapText="1"/>
    </xf>
    <xf numFmtId="0" fontId="4" fillId="0" borderId="25" xfId="0" applyFont="1" applyBorder="1" applyAlignment="1">
      <alignment horizontal="center" wrapText="1"/>
    </xf>
    <xf numFmtId="0" fontId="4" fillId="0" borderId="25" xfId="0" applyFont="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3" fillId="7" borderId="0" xfId="0" applyFont="1" applyFill="1" applyAlignment="1">
      <alignment horizontal="center"/>
    </xf>
    <xf numFmtId="0" fontId="28" fillId="7" borderId="0" xfId="0" applyFont="1" applyFill="1" applyProtection="1">
      <protection locked="0"/>
    </xf>
    <xf numFmtId="2" fontId="28" fillId="7" borderId="12" xfId="0" applyNumberFormat="1" applyFont="1" applyFill="1" applyBorder="1" applyAlignment="1" applyProtection="1">
      <alignment vertical="center"/>
      <protection locked="0"/>
    </xf>
    <xf numFmtId="2" fontId="28" fillId="7" borderId="6" xfId="0" applyNumberFormat="1" applyFont="1" applyFill="1" applyBorder="1" applyAlignment="1" applyProtection="1">
      <alignment vertical="center"/>
      <protection locked="0"/>
    </xf>
    <xf numFmtId="0" fontId="4" fillId="0" borderId="0" xfId="0" applyFont="1" applyAlignment="1">
      <alignment horizontal="right"/>
    </xf>
    <xf numFmtId="164" fontId="4" fillId="0" borderId="0" xfId="0" applyNumberFormat="1" applyFont="1" applyAlignment="1">
      <alignment horizontal="right"/>
    </xf>
    <xf numFmtId="1" fontId="0" fillId="7" borderId="0" xfId="0" applyNumberFormat="1" applyFill="1"/>
    <xf numFmtId="0" fontId="12" fillId="7" borderId="0" xfId="0" applyFont="1" applyFill="1"/>
    <xf numFmtId="2" fontId="23" fillId="7" borderId="0" xfId="0" applyNumberFormat="1" applyFont="1" applyFill="1"/>
    <xf numFmtId="2" fontId="12" fillId="7" borderId="0" xfId="0" applyNumberFormat="1" applyFont="1" applyFill="1"/>
    <xf numFmtId="1" fontId="12"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2" fillId="10" borderId="0" xfId="0" applyFont="1" applyFill="1" applyAlignment="1">
      <alignment horizontal="center"/>
    </xf>
    <xf numFmtId="0" fontId="0" fillId="10" borderId="0" xfId="0" applyFill="1"/>
    <xf numFmtId="0" fontId="0" fillId="10" borderId="0" xfId="0" applyFill="1" applyAlignment="1">
      <alignment horizontal="center"/>
    </xf>
    <xf numFmtId="0" fontId="29" fillId="10" borderId="0" xfId="0" applyFont="1" applyFill="1"/>
    <xf numFmtId="2" fontId="13" fillId="10" borderId="0" xfId="0" applyNumberFormat="1" applyFont="1" applyFill="1"/>
    <xf numFmtId="0" fontId="13" fillId="10" borderId="0" xfId="0" applyFont="1" applyFill="1"/>
    <xf numFmtId="2" fontId="0" fillId="10" borderId="0" xfId="0" applyNumberFormat="1" applyFill="1"/>
    <xf numFmtId="1" fontId="0" fillId="5" borderId="0" xfId="0" applyNumberFormat="1" applyFill="1"/>
    <xf numFmtId="1" fontId="12" fillId="0" borderId="0" xfId="0" applyNumberFormat="1" applyFont="1" applyAlignment="1">
      <alignment horizontal="right" wrapText="1"/>
    </xf>
    <xf numFmtId="14" fontId="0" fillId="10" borderId="0" xfId="0" applyNumberFormat="1" applyFill="1"/>
    <xf numFmtId="0" fontId="4" fillId="0" borderId="13" xfId="0" applyFont="1" applyBorder="1"/>
    <xf numFmtId="0" fontId="4" fillId="0" borderId="13" xfId="0" applyFont="1" applyBorder="1" applyAlignment="1">
      <alignment horizontal="center"/>
    </xf>
    <xf numFmtId="0" fontId="4" fillId="0" borderId="13" xfId="0" applyFont="1" applyBorder="1" applyAlignment="1">
      <alignment vertical="top" wrapText="1"/>
    </xf>
    <xf numFmtId="0" fontId="4" fillId="0" borderId="13" xfId="0" applyFont="1" applyBorder="1" applyAlignment="1">
      <alignment horizontal="center" vertical="top" wrapText="1"/>
    </xf>
    <xf numFmtId="15" fontId="4" fillId="0" borderId="13" xfId="0" applyNumberFormat="1" applyFont="1" applyBorder="1" applyAlignment="1">
      <alignment vertical="top" wrapText="1"/>
    </xf>
    <xf numFmtId="0" fontId="0" fillId="0" borderId="11" xfId="0" applyBorder="1" applyAlignment="1">
      <alignment horizontal="center"/>
    </xf>
    <xf numFmtId="0" fontId="12" fillId="0" borderId="12" xfId="0" applyFont="1" applyBorder="1" applyAlignment="1">
      <alignment horizontal="left" wrapText="1"/>
    </xf>
    <xf numFmtId="0" fontId="12" fillId="0" borderId="0" xfId="0" applyFont="1" applyAlignment="1">
      <alignment horizontal="right"/>
    </xf>
    <xf numFmtId="15" fontId="7" fillId="0" borderId="0" xfId="0" applyNumberFormat="1" applyFont="1"/>
    <xf numFmtId="0" fontId="4" fillId="0" borderId="12" xfId="0" applyFont="1" applyBorder="1"/>
    <xf numFmtId="0" fontId="7" fillId="7" borderId="0" xfId="0" applyFont="1" applyFill="1"/>
    <xf numFmtId="0" fontId="0" fillId="7" borderId="0" xfId="0" applyFill="1" applyAlignment="1">
      <alignment horizontal="right"/>
    </xf>
    <xf numFmtId="0" fontId="30" fillId="0" borderId="0" xfId="0" applyFont="1"/>
    <xf numFmtId="0" fontId="56" fillId="0" borderId="26" xfId="0" applyFont="1" applyBorder="1"/>
    <xf numFmtId="0" fontId="57" fillId="0" borderId="26" xfId="0" applyFont="1" applyBorder="1"/>
    <xf numFmtId="0" fontId="55" fillId="0" borderId="27" xfId="0" applyFont="1" applyBorder="1"/>
    <xf numFmtId="0" fontId="59" fillId="0" borderId="0" xfId="0" applyFont="1"/>
    <xf numFmtId="14" fontId="58" fillId="0" borderId="28" xfId="0" applyNumberFormat="1" applyFont="1" applyBorder="1"/>
    <xf numFmtId="1" fontId="41" fillId="0" borderId="28" xfId="0" applyNumberFormat="1" applyFont="1" applyBorder="1"/>
    <xf numFmtId="1" fontId="30" fillId="0" borderId="29" xfId="0" applyNumberFormat="1" applyFont="1" applyBorder="1"/>
    <xf numFmtId="0" fontId="59" fillId="0" borderId="7" xfId="0" applyFont="1" applyBorder="1"/>
    <xf numFmtId="14" fontId="58" fillId="0" borderId="26" xfId="0" applyNumberFormat="1" applyFont="1" applyBorder="1"/>
    <xf numFmtId="1" fontId="41" fillId="0" borderId="26" xfId="0" applyNumberFormat="1" applyFont="1" applyBorder="1"/>
    <xf numFmtId="1" fontId="30" fillId="0" borderId="27" xfId="0" applyNumberFormat="1" applyFont="1" applyBorder="1"/>
    <xf numFmtId="14" fontId="61" fillId="0" borderId="26" xfId="0" applyNumberFormat="1" applyFont="1" applyBorder="1"/>
    <xf numFmtId="14" fontId="62" fillId="0" borderId="26" xfId="0" applyNumberFormat="1" applyFont="1" applyBorder="1"/>
    <xf numFmtId="1" fontId="34" fillId="0" borderId="27" xfId="0" applyNumberFormat="1" applyFont="1" applyBorder="1"/>
    <xf numFmtId="1" fontId="34" fillId="0" borderId="30" xfId="0" applyNumberFormat="1" applyFont="1" applyBorder="1"/>
    <xf numFmtId="0" fontId="38" fillId="0" borderId="0" xfId="0" applyFont="1"/>
    <xf numFmtId="1" fontId="6" fillId="0" borderId="30" xfId="0" applyNumberFormat="1" applyFont="1" applyBorder="1"/>
    <xf numFmtId="1" fontId="4" fillId="0" borderId="30" xfId="0" applyNumberFormat="1" applyFont="1" applyBorder="1"/>
    <xf numFmtId="0" fontId="34" fillId="0" borderId="7" xfId="0" applyFont="1" applyBorder="1"/>
    <xf numFmtId="0" fontId="34" fillId="0" borderId="26" xfId="0" applyFont="1" applyBorder="1"/>
    <xf numFmtId="0" fontId="34" fillId="0" borderId="27" xfId="0" applyFont="1" applyBorder="1"/>
    <xf numFmtId="0" fontId="41" fillId="0" borderId="26" xfId="0" applyFont="1" applyBorder="1" applyAlignment="1">
      <alignment horizontal="center"/>
    </xf>
    <xf numFmtId="3" fontId="34" fillId="0" borderId="0" xfId="0" applyNumberFormat="1" applyFont="1" applyAlignment="1">
      <alignment horizontal="center"/>
    </xf>
    <xf numFmtId="0" fontId="42" fillId="0" borderId="26" xfId="0" applyFont="1" applyBorder="1"/>
    <xf numFmtId="0" fontId="42" fillId="0" borderId="16" xfId="0" applyFont="1" applyBorder="1"/>
    <xf numFmtId="169" fontId="34" fillId="0" borderId="26" xfId="0" applyNumberFormat="1" applyFont="1" applyBorder="1"/>
    <xf numFmtId="169" fontId="34" fillId="0" borderId="27" xfId="0" applyNumberFormat="1" applyFont="1" applyBorder="1"/>
    <xf numFmtId="3" fontId="34" fillId="0" borderId="30" xfId="0" applyNumberFormat="1" applyFont="1" applyBorder="1" applyAlignment="1">
      <alignment horizontal="center"/>
    </xf>
    <xf numFmtId="0" fontId="34" fillId="0" borderId="30" xfId="0" applyFont="1" applyBorder="1" applyAlignment="1">
      <alignment horizontal="center"/>
    </xf>
    <xf numFmtId="0" fontId="42" fillId="0" borderId="0" xfId="0" applyFont="1" applyAlignment="1">
      <alignment horizontal="center"/>
    </xf>
    <xf numFmtId="1" fontId="6" fillId="0" borderId="26" xfId="0" applyNumberFormat="1" applyFont="1" applyBorder="1"/>
    <xf numFmtId="0" fontId="55" fillId="0" borderId="0" xfId="0" applyFont="1"/>
    <xf numFmtId="1" fontId="30" fillId="0" borderId="0" xfId="0" applyNumberFormat="1" applyFont="1"/>
    <xf numFmtId="0" fontId="55" fillId="0" borderId="30" xfId="0" applyFont="1" applyBorder="1"/>
    <xf numFmtId="0" fontId="55" fillId="0" borderId="30" xfId="0" applyFont="1" applyBorder="1" applyAlignment="1">
      <alignment horizontal="center"/>
    </xf>
    <xf numFmtId="0" fontId="34" fillId="0" borderId="30" xfId="0" applyFont="1" applyBorder="1"/>
    <xf numFmtId="0" fontId="13" fillId="0" borderId="26" xfId="0" applyFont="1" applyBorder="1"/>
    <xf numFmtId="1" fontId="41" fillId="0" borderId="16" xfId="0" applyNumberFormat="1" applyFont="1" applyBorder="1"/>
    <xf numFmtId="1" fontId="34" fillId="0" borderId="23" xfId="0" applyNumberFormat="1" applyFont="1" applyBorder="1"/>
    <xf numFmtId="0" fontId="12" fillId="0" borderId="26" xfId="0" applyFont="1" applyBorder="1"/>
    <xf numFmtId="0" fontId="41" fillId="0" borderId="16" xfId="0" applyFont="1" applyBorder="1" applyAlignment="1">
      <alignment horizontal="center"/>
    </xf>
    <xf numFmtId="0" fontId="41" fillId="0" borderId="0" xfId="0" applyFont="1" applyAlignment="1">
      <alignment horizontal="center"/>
    </xf>
    <xf numFmtId="14" fontId="45" fillId="0" borderId="26" xfId="0" applyNumberFormat="1" applyFont="1" applyBorder="1"/>
    <xf numFmtId="14" fontId="43" fillId="0" borderId="26" xfId="0" applyNumberFormat="1" applyFont="1" applyBorder="1"/>
    <xf numFmtId="14" fontId="44" fillId="0" borderId="26" xfId="0" applyNumberFormat="1" applyFont="1" applyBorder="1"/>
    <xf numFmtId="1" fontId="34" fillId="0" borderId="18" xfId="0" applyNumberFormat="1" applyFont="1" applyBorder="1"/>
    <xf numFmtId="1" fontId="34" fillId="11" borderId="33" xfId="0" applyNumberFormat="1" applyFont="1" applyFill="1" applyBorder="1"/>
    <xf numFmtId="1" fontId="34" fillId="11" borderId="27" xfId="0" applyNumberFormat="1" applyFont="1" applyFill="1" applyBorder="1"/>
    <xf numFmtId="1" fontId="13" fillId="11" borderId="33" xfId="0" applyNumberFormat="1" applyFont="1" applyFill="1" applyBorder="1"/>
    <xf numFmtId="1" fontId="12" fillId="11" borderId="27" xfId="0" applyNumberFormat="1" applyFont="1" applyFill="1" applyBorder="1"/>
    <xf numFmtId="1" fontId="4" fillId="0" borderId="26" xfId="0" applyNumberFormat="1" applyFont="1" applyBorder="1"/>
    <xf numFmtId="0" fontId="4" fillId="11" borderId="0" xfId="0" applyFont="1" applyFill="1"/>
    <xf numFmtId="1" fontId="4" fillId="11" borderId="0" xfId="0" applyNumberFormat="1" applyFont="1" applyFill="1"/>
    <xf numFmtId="15" fontId="4" fillId="11" borderId="0" xfId="0" applyNumberFormat="1" applyFont="1" applyFill="1"/>
    <xf numFmtId="1" fontId="0" fillId="11" borderId="0" xfId="0" applyNumberFormat="1" applyFill="1"/>
    <xf numFmtId="1" fontId="12" fillId="11" borderId="30" xfId="0" applyNumberFormat="1" applyFont="1" applyFill="1" applyBorder="1"/>
    <xf numFmtId="0" fontId="11"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4" fillId="0" borderId="23" xfId="0" applyFont="1" applyBorder="1"/>
    <xf numFmtId="0" fontId="4" fillId="3" borderId="0" xfId="0" applyFont="1" applyFill="1" applyAlignment="1">
      <alignment wrapText="1"/>
    </xf>
    <xf numFmtId="0" fontId="4" fillId="3" borderId="0" xfId="0" applyFont="1" applyFill="1"/>
    <xf numFmtId="0" fontId="42" fillId="3" borderId="0" xfId="0" applyFont="1" applyFill="1"/>
    <xf numFmtId="0" fontId="12" fillId="3" borderId="0" xfId="0" applyFont="1" applyFill="1"/>
    <xf numFmtId="0" fontId="34" fillId="3" borderId="0" xfId="0" applyFont="1" applyFill="1"/>
    <xf numFmtId="0" fontId="36" fillId="3" borderId="0" xfId="0" applyFont="1" applyFill="1"/>
    <xf numFmtId="0" fontId="65" fillId="3" borderId="0" xfId="0" applyFont="1" applyFill="1"/>
    <xf numFmtId="0" fontId="36" fillId="0" borderId="0" xfId="0" applyFont="1" applyAlignment="1">
      <alignment wrapText="1"/>
    </xf>
    <xf numFmtId="0" fontId="42" fillId="3" borderId="0" xfId="0" applyFont="1" applyFill="1" applyAlignment="1">
      <alignment horizontal="center"/>
    </xf>
    <xf numFmtId="0" fontId="34" fillId="3" borderId="0" xfId="0" applyFont="1" applyFill="1" applyAlignment="1">
      <alignment horizontal="center"/>
    </xf>
    <xf numFmtId="0" fontId="34" fillId="3" borderId="0" xfId="0" applyFont="1" applyFill="1" applyAlignment="1">
      <alignment wrapText="1"/>
    </xf>
    <xf numFmtId="0" fontId="19" fillId="3" borderId="0" xfId="0" applyFont="1" applyFill="1"/>
    <xf numFmtId="0" fontId="34" fillId="3" borderId="17"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11" fillId="0" borderId="0" xfId="0" quotePrefix="1" applyFont="1" applyAlignment="1">
      <alignment horizontal="left" vertical="top" wrapText="1"/>
    </xf>
    <xf numFmtId="0" fontId="11" fillId="0" borderId="0" xfId="0" applyFont="1" applyAlignment="1">
      <alignment horizontal="left" vertical="top" wrapText="1"/>
    </xf>
    <xf numFmtId="0" fontId="40" fillId="0" borderId="2" xfId="0" applyFont="1" applyBorder="1"/>
    <xf numFmtId="0" fontId="5" fillId="0" borderId="38" xfId="0" applyFont="1" applyBorder="1"/>
    <xf numFmtId="0" fontId="14" fillId="0" borderId="0" xfId="0" applyFont="1"/>
    <xf numFmtId="170" fontId="0" fillId="0" borderId="0" xfId="0" applyNumberFormat="1"/>
    <xf numFmtId="0" fontId="67" fillId="0" borderId="0" xfId="6"/>
    <xf numFmtId="0" fontId="24" fillId="0" borderId="0" xfId="0" applyFont="1"/>
    <xf numFmtId="2" fontId="0" fillId="12" borderId="0" xfId="0" applyNumberFormat="1" applyFill="1"/>
    <xf numFmtId="0" fontId="24" fillId="7" borderId="0" xfId="0" applyFont="1" applyFill="1" applyProtection="1">
      <protection locked="0"/>
    </xf>
    <xf numFmtId="0" fontId="11" fillId="7" borderId="0" xfId="0" applyFont="1" applyFill="1"/>
    <xf numFmtId="169" fontId="67" fillId="0" borderId="0" xfId="6" applyNumberFormat="1"/>
    <xf numFmtId="0" fontId="0" fillId="12" borderId="0" xfId="0" applyFill="1"/>
    <xf numFmtId="0" fontId="40" fillId="0" borderId="0" xfId="0" applyFont="1"/>
    <xf numFmtId="165" fontId="24" fillId="0" borderId="0" xfId="0" applyNumberFormat="1" applyFont="1"/>
    <xf numFmtId="0" fontId="6" fillId="0" borderId="14" xfId="0" applyFont="1" applyBorder="1" applyAlignment="1">
      <alignment horizontal="left"/>
    </xf>
    <xf numFmtId="0" fontId="6" fillId="0" borderId="30" xfId="0" applyFont="1" applyBorder="1" applyAlignment="1">
      <alignment horizontal="left" wrapText="1"/>
    </xf>
    <xf numFmtId="0" fontId="0" fillId="0" borderId="30" xfId="0" applyBorder="1"/>
    <xf numFmtId="3" fontId="4" fillId="0" borderId="0" xfId="0" applyNumberFormat="1" applyFont="1" applyAlignment="1">
      <alignment horizontal="center"/>
    </xf>
    <xf numFmtId="3" fontId="0" fillId="7" borderId="0" xfId="0" applyNumberFormat="1" applyFill="1"/>
    <xf numFmtId="0" fontId="74" fillId="0" borderId="0" xfId="7"/>
    <xf numFmtId="173" fontId="0" fillId="0" borderId="0" xfId="0" applyNumberFormat="1"/>
    <xf numFmtId="3" fontId="75" fillId="0" borderId="0" xfId="0" applyNumberFormat="1" applyFont="1"/>
    <xf numFmtId="15" fontId="74" fillId="0" borderId="0" xfId="7" applyNumberFormat="1"/>
    <xf numFmtId="2" fontId="74" fillId="0" borderId="0" xfId="7" applyNumberFormat="1"/>
    <xf numFmtId="0" fontId="7" fillId="0" borderId="10" xfId="0" applyFont="1" applyBorder="1"/>
    <xf numFmtId="0" fontId="7" fillId="0" borderId="11" xfId="0" applyFont="1" applyBorder="1"/>
    <xf numFmtId="0" fontId="7" fillId="0" borderId="7" xfId="0" applyFont="1" applyBorder="1"/>
    <xf numFmtId="0" fontId="7" fillId="0" borderId="12" xfId="0" applyFont="1" applyBorder="1"/>
    <xf numFmtId="0" fontId="7" fillId="0" borderId="3" xfId="0" applyFont="1" applyBorder="1"/>
    <xf numFmtId="0" fontId="7" fillId="0" borderId="19" xfId="0" applyFont="1" applyBorder="1"/>
    <xf numFmtId="0" fontId="7" fillId="0" borderId="13" xfId="0" applyFont="1" applyBorder="1"/>
    <xf numFmtId="0" fontId="0" fillId="0" borderId="2" xfId="0" applyBorder="1"/>
    <xf numFmtId="0" fontId="0" fillId="0" borderId="4" xfId="0" applyBorder="1" applyAlignment="1">
      <alignment horizontal="left"/>
    </xf>
    <xf numFmtId="0" fontId="4" fillId="0" borderId="20" xfId="0" applyFont="1" applyBorder="1"/>
    <xf numFmtId="0" fontId="0" fillId="0" borderId="20" xfId="0"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right" vertical="center" wrapText="1"/>
    </xf>
    <xf numFmtId="0" fontId="0" fillId="0" borderId="20" xfId="0" applyBorder="1" applyAlignment="1">
      <alignment vertical="center"/>
    </xf>
    <xf numFmtId="0" fontId="0" fillId="0" borderId="20" xfId="0" applyBorder="1" applyAlignment="1">
      <alignment horizontal="left"/>
    </xf>
    <xf numFmtId="0" fontId="0" fillId="0" borderId="2" xfId="0" applyBorder="1" applyAlignment="1">
      <alignment horizontal="left" wrapText="1"/>
    </xf>
    <xf numFmtId="0" fontId="4" fillId="0" borderId="4" xfId="0" applyFont="1" applyBorder="1" applyAlignment="1">
      <alignment horizontal="right"/>
    </xf>
    <xf numFmtId="0" fontId="4" fillId="0" borderId="4" xfId="0" applyFont="1" applyBorder="1" applyAlignment="1">
      <alignment vertical="top" wrapText="1"/>
    </xf>
    <xf numFmtId="0" fontId="20" fillId="0" borderId="3" xfId="0" applyFont="1" applyBorder="1" applyAlignment="1">
      <alignment wrapText="1"/>
    </xf>
    <xf numFmtId="0" fontId="4" fillId="0" borderId="6" xfId="0" applyFont="1" applyBorder="1" applyAlignment="1">
      <alignment horizontal="center" wrapText="1"/>
    </xf>
    <xf numFmtId="0" fontId="12" fillId="0" borderId="12" xfId="0" applyFont="1" applyBorder="1" applyAlignment="1">
      <alignment vertical="top" wrapText="1"/>
    </xf>
    <xf numFmtId="0" fontId="3" fillId="0" borderId="2" xfId="0" applyFont="1" applyBorder="1"/>
    <xf numFmtId="0" fontId="3" fillId="0" borderId="5" xfId="0" applyFont="1" applyBorder="1"/>
    <xf numFmtId="0" fontId="12" fillId="0" borderId="19" xfId="0" applyFont="1" applyBorder="1" applyAlignment="1">
      <alignment vertical="top" wrapText="1"/>
    </xf>
    <xf numFmtId="168" fontId="12" fillId="0" borderId="3" xfId="0" applyNumberFormat="1" applyFont="1" applyBorder="1" applyAlignment="1" applyProtection="1">
      <alignment horizontal="center" wrapText="1"/>
      <protection locked="0"/>
    </xf>
    <xf numFmtId="168" fontId="12" fillId="0" borderId="8" xfId="0" applyNumberFormat="1" applyFont="1" applyBorder="1" applyAlignment="1" applyProtection="1">
      <alignment horizontal="center" wrapText="1"/>
      <protection locked="0"/>
    </xf>
    <xf numFmtId="168" fontId="3" fillId="0" borderId="7" xfId="0" applyNumberFormat="1" applyFont="1" applyBorder="1"/>
    <xf numFmtId="168" fontId="3" fillId="0" borderId="2" xfId="0" applyNumberFormat="1" applyFont="1" applyBorder="1"/>
    <xf numFmtId="0" fontId="0" fillId="13" borderId="0" xfId="0" applyFill="1"/>
    <xf numFmtId="0" fontId="0" fillId="13" borderId="0" xfId="0" applyFill="1" applyAlignment="1">
      <alignment horizontal="center"/>
    </xf>
    <xf numFmtId="15" fontId="0" fillId="13" borderId="0" xfId="0" applyNumberFormat="1" applyFill="1"/>
    <xf numFmtId="0" fontId="12" fillId="13" borderId="0" xfId="0" applyFont="1" applyFill="1" applyAlignment="1">
      <alignment horizontal="center"/>
    </xf>
    <xf numFmtId="0" fontId="17" fillId="13" borderId="0" xfId="0" applyFont="1" applyFill="1"/>
    <xf numFmtId="164" fontId="0" fillId="13" borderId="0" xfId="0" applyNumberFormat="1" applyFill="1"/>
    <xf numFmtId="3" fontId="0" fillId="12" borderId="0" xfId="0" applyNumberFormat="1" applyFill="1"/>
    <xf numFmtId="0" fontId="0" fillId="12" borderId="0" xfId="0" quotePrefix="1" applyFill="1" applyProtection="1">
      <protection locked="0"/>
    </xf>
    <xf numFmtId="0" fontId="74" fillId="12" borderId="0" xfId="7" applyFill="1"/>
    <xf numFmtId="169" fontId="74" fillId="0" borderId="0" xfId="7" applyNumberFormat="1"/>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4" fillId="0" borderId="0" xfId="0" applyNumberFormat="1" applyFont="1"/>
    <xf numFmtId="3" fontId="25" fillId="13" borderId="0" xfId="0" applyNumberFormat="1" applyFont="1" applyFill="1" applyAlignment="1">
      <alignment horizontal="center"/>
    </xf>
    <xf numFmtId="0" fontId="12" fillId="13" borderId="9" xfId="0" applyFont="1" applyFill="1" applyBorder="1" applyAlignment="1" applyProtection="1">
      <alignment horizontal="center" wrapText="1"/>
      <protection locked="0"/>
    </xf>
    <xf numFmtId="1" fontId="0" fillId="12" borderId="0" xfId="0" applyNumberFormat="1" applyFill="1"/>
    <xf numFmtId="0" fontId="4" fillId="0" borderId="0" xfId="0" applyFont="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8" fillId="7" borderId="12" xfId="0" applyNumberFormat="1" applyFont="1" applyFill="1" applyBorder="1" applyAlignment="1" applyProtection="1">
      <alignment horizontal="center" vertical="center"/>
      <protection locked="0"/>
    </xf>
    <xf numFmtId="2" fontId="28" fillId="7" borderId="6" xfId="0" applyNumberFormat="1" applyFont="1" applyFill="1" applyBorder="1" applyAlignment="1" applyProtection="1">
      <alignment horizontal="center" vertical="center"/>
      <protection locked="0"/>
    </xf>
    <xf numFmtId="2" fontId="28" fillId="7" borderId="20" xfId="0" applyNumberFormat="1" applyFont="1" applyFill="1" applyBorder="1" applyAlignment="1" applyProtection="1">
      <alignment horizontal="center" vertical="center"/>
      <protection locked="0"/>
    </xf>
    <xf numFmtId="2" fontId="28" fillId="7" borderId="14" xfId="0" applyNumberFormat="1" applyFont="1" applyFill="1" applyBorder="1" applyAlignment="1" applyProtection="1">
      <alignment horizontal="center" vertical="center"/>
      <protection locked="0"/>
    </xf>
    <xf numFmtId="6" fontId="76" fillId="0" borderId="23" xfId="0" applyNumberFormat="1" applyFont="1" applyBorder="1" applyAlignment="1">
      <alignment vertical="center"/>
    </xf>
    <xf numFmtId="6" fontId="76" fillId="0" borderId="27" xfId="0" applyNumberFormat="1" applyFont="1" applyBorder="1" applyAlignment="1">
      <alignment horizontal="center" vertical="center"/>
    </xf>
    <xf numFmtId="6" fontId="76" fillId="0" borderId="23" xfId="0" applyNumberFormat="1" applyFont="1" applyBorder="1" applyAlignment="1">
      <alignment horizontal="center" vertical="center"/>
    </xf>
    <xf numFmtId="15" fontId="4" fillId="0" borderId="25" xfId="0" applyNumberFormat="1" applyFont="1" applyBorder="1" applyAlignment="1">
      <alignment horizontal="center" wrapText="1"/>
    </xf>
    <xf numFmtId="6" fontId="0" fillId="7" borderId="0" xfId="0" applyNumberFormat="1" applyFill="1"/>
    <xf numFmtId="15" fontId="4" fillId="0" borderId="25" xfId="0" applyNumberFormat="1" applyFont="1" applyBorder="1" applyAlignment="1">
      <alignment wrapText="1"/>
    </xf>
    <xf numFmtId="0" fontId="7" fillId="0" borderId="20" xfId="0" applyFont="1" applyBorder="1"/>
    <xf numFmtId="0" fontId="42" fillId="12" borderId="40" xfId="0" applyFont="1" applyFill="1" applyBorder="1"/>
    <xf numFmtId="0" fontId="5" fillId="0" borderId="30" xfId="0" applyFont="1" applyBorder="1"/>
    <xf numFmtId="0" fontId="11" fillId="0" borderId="7" xfId="0" applyFont="1" applyBorder="1"/>
    <xf numFmtId="0" fontId="14" fillId="0" borderId="7" xfId="0" applyFont="1" applyBorder="1" applyAlignment="1">
      <alignment horizontal="right"/>
    </xf>
    <xf numFmtId="0" fontId="5" fillId="12" borderId="41" xfId="0" applyFont="1" applyFill="1" applyBorder="1"/>
    <xf numFmtId="0" fontId="0" fillId="0" borderId="31" xfId="0" applyBorder="1"/>
    <xf numFmtId="0" fontId="0" fillId="0" borderId="32" xfId="0" applyBorder="1"/>
    <xf numFmtId="0" fontId="12" fillId="0" borderId="30" xfId="0" applyFont="1" applyBorder="1"/>
    <xf numFmtId="0" fontId="0" fillId="0" borderId="27" xfId="0" applyBorder="1"/>
    <xf numFmtId="0" fontId="12" fillId="0" borderId="42" xfId="0" applyFont="1" applyBorder="1"/>
    <xf numFmtId="0" fontId="12" fillId="0" borderId="31" xfId="0" applyFont="1" applyBorder="1" applyAlignment="1">
      <alignment horizontal="left" vertical="top" wrapText="1"/>
    </xf>
    <xf numFmtId="0" fontId="12" fillId="0" borderId="31" xfId="0" applyFont="1" applyBorder="1"/>
    <xf numFmtId="0" fontId="12" fillId="0" borderId="32" xfId="0" applyFont="1" applyBorder="1"/>
    <xf numFmtId="0" fontId="12" fillId="0" borderId="34" xfId="0" applyFont="1" applyBorder="1" applyAlignment="1">
      <alignment horizontal="left" vertical="top" wrapText="1"/>
    </xf>
    <xf numFmtId="0" fontId="24" fillId="0" borderId="0" xfId="0" applyFont="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12" fillId="0" borderId="30" xfId="0" applyFont="1" applyBorder="1" applyAlignment="1">
      <alignment vertical="top" wrapText="1"/>
    </xf>
    <xf numFmtId="0" fontId="12" fillId="0" borderId="30" xfId="0" applyFont="1" applyBorder="1" applyAlignment="1">
      <alignment vertical="top"/>
    </xf>
    <xf numFmtId="0" fontId="12" fillId="0" borderId="42" xfId="0" applyFont="1" applyBorder="1" applyAlignment="1">
      <alignment horizontal="left" vertical="top" wrapText="1"/>
    </xf>
    <xf numFmtId="0" fontId="12" fillId="0" borderId="32" xfId="0" applyFont="1" applyBorder="1" applyAlignment="1">
      <alignment horizontal="left" vertical="top" wrapText="1"/>
    </xf>
    <xf numFmtId="0" fontId="12" fillId="0" borderId="15" xfId="0" applyFont="1" applyBorder="1" applyAlignment="1">
      <alignment vertical="top"/>
    </xf>
    <xf numFmtId="0" fontId="12" fillId="0" borderId="34" xfId="0" applyFont="1" applyBorder="1"/>
    <xf numFmtId="0" fontId="0" fillId="0" borderId="16" xfId="0" applyBorder="1"/>
    <xf numFmtId="0" fontId="12" fillId="0" borderId="18" xfId="0" applyFont="1" applyBorder="1" applyAlignment="1">
      <alignment vertical="top"/>
    </xf>
    <xf numFmtId="0" fontId="12" fillId="0" borderId="24" xfId="0" applyFont="1" applyBorder="1"/>
    <xf numFmtId="0" fontId="0" fillId="0" borderId="23" xfId="0" applyBorder="1"/>
    <xf numFmtId="0" fontId="24" fillId="0" borderId="32" xfId="0" applyFont="1" applyBorder="1" applyAlignment="1">
      <alignment vertical="top" wrapText="1"/>
    </xf>
    <xf numFmtId="1" fontId="12" fillId="0" borderId="42" xfId="0" applyNumberFormat="1" applyFont="1" applyBorder="1" applyAlignment="1">
      <alignment horizontal="center" vertical="top" wrapText="1"/>
    </xf>
    <xf numFmtId="0" fontId="12" fillId="0" borderId="42" xfId="0" applyFont="1" applyBorder="1" applyAlignment="1">
      <alignment vertical="top" wrapText="1"/>
    </xf>
    <xf numFmtId="0" fontId="24" fillId="0" borderId="15" xfId="0" applyFont="1" applyBorder="1" applyAlignment="1">
      <alignment vertical="top" wrapText="1"/>
    </xf>
    <xf numFmtId="0" fontId="12" fillId="0" borderId="16" xfId="0" applyFont="1" applyBorder="1"/>
    <xf numFmtId="0" fontId="24" fillId="0" borderId="18" xfId="0" applyFont="1" applyBorder="1" applyAlignment="1">
      <alignment vertical="top" wrapText="1"/>
    </xf>
    <xf numFmtId="0" fontId="24" fillId="0" borderId="23" xfId="0" applyFont="1" applyBorder="1" applyAlignment="1">
      <alignment vertical="top" wrapText="1"/>
    </xf>
    <xf numFmtId="0" fontId="24" fillId="0" borderId="27" xfId="0" applyFont="1" applyBorder="1" applyAlignment="1">
      <alignment vertical="top" wrapText="1"/>
    </xf>
    <xf numFmtId="0" fontId="12" fillId="0" borderId="35" xfId="0" applyFont="1" applyBorder="1" applyAlignment="1">
      <alignment vertical="top"/>
    </xf>
    <xf numFmtId="0" fontId="12" fillId="0" borderId="43" xfId="0" applyFont="1" applyBorder="1" applyAlignment="1">
      <alignment vertical="top"/>
    </xf>
    <xf numFmtId="0" fontId="12" fillId="0" borderId="22" xfId="0" applyFont="1" applyBorder="1"/>
    <xf numFmtId="0" fontId="12" fillId="0" borderId="23" xfId="0" applyFont="1" applyBorder="1"/>
    <xf numFmtId="0" fontId="12" fillId="0" borderId="13" xfId="0" applyFont="1" applyBorder="1" applyAlignment="1">
      <alignment horizontal="left" vertical="top" wrapText="1"/>
    </xf>
    <xf numFmtId="0" fontId="12" fillId="0" borderId="33" xfId="0" applyFont="1" applyBorder="1" applyAlignment="1">
      <alignment vertical="top" wrapText="1"/>
    </xf>
    <xf numFmtId="0" fontId="24" fillId="0" borderId="42" xfId="0" applyFont="1" applyBorder="1" applyAlignment="1">
      <alignment vertical="top" wrapText="1"/>
    </xf>
    <xf numFmtId="1" fontId="24" fillId="0" borderId="0" xfId="0" applyNumberFormat="1" applyFont="1" applyAlignment="1">
      <alignment horizontal="center" vertical="top" wrapText="1"/>
    </xf>
    <xf numFmtId="0" fontId="12" fillId="0" borderId="42" xfId="0" applyFont="1" applyBorder="1" applyAlignment="1">
      <alignment vertical="top"/>
    </xf>
    <xf numFmtId="0" fontId="77" fillId="0" borderId="4" xfId="0" applyFont="1" applyBorder="1"/>
    <xf numFmtId="0" fontId="39" fillId="14" borderId="15" xfId="0" applyFont="1" applyFill="1" applyBorder="1"/>
    <xf numFmtId="1" fontId="41" fillId="0" borderId="30" xfId="0" applyNumberFormat="1" applyFont="1" applyBorder="1"/>
    <xf numFmtId="0" fontId="70" fillId="14" borderId="40" xfId="0" applyFont="1" applyFill="1" applyBorder="1"/>
    <xf numFmtId="0" fontId="4" fillId="14" borderId="4" xfId="0" applyFont="1" applyFill="1" applyBorder="1"/>
    <xf numFmtId="0" fontId="71" fillId="0" borderId="30" xfId="0" applyFont="1" applyBorder="1"/>
    <xf numFmtId="0" fontId="72" fillId="0" borderId="30" xfId="0" applyFont="1" applyBorder="1" applyAlignment="1">
      <alignment wrapText="1"/>
    </xf>
    <xf numFmtId="0" fontId="72" fillId="0" borderId="30" xfId="0" applyFont="1" applyBorder="1"/>
    <xf numFmtId="0" fontId="4" fillId="14" borderId="30" xfId="0" applyFont="1" applyFill="1" applyBorder="1"/>
    <xf numFmtId="0" fontId="5" fillId="0" borderId="21" xfId="0" applyFont="1" applyBorder="1"/>
    <xf numFmtId="0" fontId="5" fillId="0" borderId="13" xfId="0" applyFont="1" applyBorder="1"/>
    <xf numFmtId="0" fontId="4" fillId="12" borderId="30" xfId="0" applyFont="1" applyFill="1" applyBorder="1"/>
    <xf numFmtId="0" fontId="5" fillId="0" borderId="45" xfId="0" applyFont="1" applyBorder="1"/>
    <xf numFmtId="3" fontId="41" fillId="0" borderId="30" xfId="0" applyNumberFormat="1" applyFont="1" applyBorder="1"/>
    <xf numFmtId="0" fontId="22" fillId="0" borderId="43" xfId="0" applyFont="1" applyBorder="1"/>
    <xf numFmtId="0" fontId="11" fillId="0" borderId="26" xfId="0" applyFont="1" applyBorder="1"/>
    <xf numFmtId="0" fontId="4" fillId="14" borderId="26" xfId="0" applyFont="1" applyFill="1" applyBorder="1"/>
    <xf numFmtId="0" fontId="4" fillId="14" borderId="29" xfId="0" applyFont="1" applyFill="1" applyBorder="1"/>
    <xf numFmtId="0" fontId="4" fillId="0" borderId="30" xfId="0" applyFont="1" applyBorder="1"/>
    <xf numFmtId="0" fontId="4" fillId="14" borderId="17" xfId="0" applyFont="1" applyFill="1" applyBorder="1"/>
    <xf numFmtId="0" fontId="4" fillId="14" borderId="28" xfId="0" applyFont="1" applyFill="1" applyBorder="1"/>
    <xf numFmtId="0" fontId="4" fillId="14" borderId="27" xfId="0" applyFont="1" applyFill="1" applyBorder="1"/>
    <xf numFmtId="0" fontId="12" fillId="14" borderId="27" xfId="0" applyFont="1" applyFill="1" applyBorder="1"/>
    <xf numFmtId="0" fontId="14" fillId="0" borderId="27" xfId="0" applyFont="1" applyBorder="1"/>
    <xf numFmtId="0" fontId="0" fillId="0" borderId="43" xfId="0" applyBorder="1"/>
    <xf numFmtId="0" fontId="14" fillId="0" borderId="7" xfId="0" applyFont="1" applyBorder="1"/>
    <xf numFmtId="0" fontId="12" fillId="15" borderId="30" xfId="0" applyFont="1" applyFill="1" applyBorder="1"/>
    <xf numFmtId="0" fontId="24" fillId="15" borderId="30" xfId="0" applyFont="1" applyFill="1" applyBorder="1" applyProtection="1">
      <protection locked="0"/>
    </xf>
    <xf numFmtId="0" fontId="12" fillId="15" borderId="0" xfId="0" applyFont="1" applyFill="1"/>
    <xf numFmtId="0" fontId="13" fillId="15" borderId="0" xfId="0" applyFont="1" applyFill="1" applyAlignment="1">
      <alignment horizontal="left"/>
    </xf>
    <xf numFmtId="2" fontId="0" fillId="12" borderId="0" xfId="0" applyNumberFormat="1" applyFill="1" applyProtection="1">
      <protection locked="0"/>
    </xf>
    <xf numFmtId="0" fontId="0" fillId="0" borderId="0" xfId="0" applyAlignment="1">
      <alignment horizontal="right" wrapText="1"/>
    </xf>
    <xf numFmtId="3" fontId="25" fillId="0" borderId="0" xfId="0" applyNumberFormat="1" applyFont="1" applyAlignment="1">
      <alignment horizontal="center" vertical="center"/>
    </xf>
    <xf numFmtId="2" fontId="13" fillId="0" borderId="0" xfId="0" applyNumberFormat="1" applyFont="1"/>
    <xf numFmtId="6" fontId="76" fillId="0" borderId="0" xfId="0" applyNumberFormat="1" applyFont="1" applyAlignment="1">
      <alignment vertical="center"/>
    </xf>
    <xf numFmtId="0" fontId="12" fillId="0" borderId="36" xfId="0" applyFont="1" applyBorder="1"/>
    <xf numFmtId="0" fontId="12" fillId="0" borderId="46" xfId="0" applyFont="1" applyBorder="1"/>
    <xf numFmtId="0" fontId="0" fillId="0" borderId="47" xfId="0" applyBorder="1"/>
    <xf numFmtId="0" fontId="7" fillId="0" borderId="37" xfId="0" applyFont="1" applyBorder="1" applyAlignment="1">
      <alignment horizontal="center" wrapText="1"/>
    </xf>
    <xf numFmtId="0" fontId="7" fillId="0" borderId="48" xfId="0" applyFont="1" applyBorder="1" applyAlignment="1">
      <alignment horizontal="center" wrapText="1"/>
    </xf>
    <xf numFmtId="0" fontId="0" fillId="0" borderId="49" xfId="0" applyBorder="1"/>
    <xf numFmtId="0" fontId="12" fillId="0" borderId="40" xfId="0" applyFont="1" applyBorder="1"/>
    <xf numFmtId="0" fontId="12" fillId="0" borderId="21" xfId="0" applyFont="1" applyBorder="1"/>
    <xf numFmtId="0" fontId="12" fillId="0" borderId="40" xfId="0" applyFont="1" applyBorder="1" applyAlignment="1">
      <alignment horizontal="left" wrapText="1"/>
    </xf>
    <xf numFmtId="0" fontId="12" fillId="0" borderId="21" xfId="0" applyFont="1" applyBorder="1" applyAlignment="1">
      <alignment horizontal="left" wrapText="1"/>
    </xf>
    <xf numFmtId="0" fontId="12" fillId="0" borderId="41" xfId="0" applyFont="1" applyBorder="1"/>
    <xf numFmtId="0" fontId="12" fillId="0" borderId="45" xfId="0" applyFont="1" applyBorder="1"/>
    <xf numFmtId="0" fontId="4" fillId="0" borderId="42" xfId="0" applyFont="1" applyBorder="1"/>
    <xf numFmtId="0" fontId="22" fillId="0" borderId="31" xfId="0" applyFont="1" applyBorder="1"/>
    <xf numFmtId="0" fontId="22" fillId="0" borderId="32" xfId="0" applyFont="1" applyBorder="1"/>
    <xf numFmtId="2" fontId="12" fillId="0" borderId="42" xfId="0" applyNumberFormat="1" applyFont="1" applyBorder="1" applyProtection="1">
      <protection locked="0"/>
    </xf>
    <xf numFmtId="0" fontId="12" fillId="0" borderId="30" xfId="0" applyFont="1" applyBorder="1" applyAlignment="1">
      <alignment horizontal="center"/>
    </xf>
    <xf numFmtId="0" fontId="13" fillId="0" borderId="0" xfId="0" applyFont="1"/>
    <xf numFmtId="0" fontId="4" fillId="0" borderId="15" xfId="0" applyFont="1" applyBorder="1" applyAlignment="1">
      <alignment horizontal="center"/>
    </xf>
    <xf numFmtId="0" fontId="4" fillId="0" borderId="34" xfId="0" applyFont="1" applyBorder="1" applyAlignment="1">
      <alignment horizontal="center"/>
    </xf>
    <xf numFmtId="0" fontId="23" fillId="0" borderId="49" xfId="0" applyFont="1" applyBorder="1"/>
    <xf numFmtId="0" fontId="4" fillId="0" borderId="30" xfId="0" applyFont="1" applyBorder="1" applyAlignment="1">
      <alignment horizontal="center"/>
    </xf>
    <xf numFmtId="2" fontId="18" fillId="0" borderId="8" xfId="0" applyNumberFormat="1" applyFont="1" applyBorder="1"/>
    <xf numFmtId="0" fontId="4" fillId="0" borderId="16" xfId="0" applyFont="1" applyBorder="1" applyAlignment="1">
      <alignment horizontal="center"/>
    </xf>
    <xf numFmtId="0" fontId="22" fillId="0" borderId="30" xfId="0" applyFont="1" applyBorder="1" applyAlignment="1">
      <alignment horizontal="center"/>
    </xf>
    <xf numFmtId="0" fontId="4" fillId="0" borderId="26" xfId="0" applyFont="1" applyBorder="1"/>
    <xf numFmtId="0" fontId="4" fillId="0" borderId="26" xfId="0" applyFont="1" applyBorder="1" applyAlignment="1">
      <alignment horizontal="center" wrapText="1"/>
    </xf>
    <xf numFmtId="0" fontId="22" fillId="0" borderId="27"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0" fillId="0" borderId="48" xfId="0" applyBorder="1"/>
    <xf numFmtId="15" fontId="12" fillId="0" borderId="0" xfId="0" applyNumberFormat="1" applyFont="1"/>
    <xf numFmtId="0" fontId="0" fillId="0" borderId="30" xfId="0" applyBorder="1" applyAlignment="1">
      <alignment horizontal="center" wrapText="1"/>
    </xf>
    <xf numFmtId="0" fontId="4" fillId="0" borderId="2" xfId="0" applyFont="1" applyBorder="1" applyAlignment="1">
      <alignment horizontal="right"/>
    </xf>
    <xf numFmtId="0" fontId="4" fillId="0" borderId="7" xfId="0" applyFont="1" applyBorder="1" applyAlignment="1">
      <alignment horizontal="right"/>
    </xf>
    <xf numFmtId="0" fontId="4" fillId="0" borderId="19" xfId="0" applyFont="1" applyBorder="1"/>
    <xf numFmtId="3" fontId="75" fillId="12" borderId="0" xfId="0" applyNumberFormat="1" applyFont="1" applyFill="1"/>
    <xf numFmtId="3" fontId="25" fillId="12" borderId="0" xfId="0" applyNumberFormat="1" applyFont="1" applyFill="1"/>
    <xf numFmtId="0" fontId="4" fillId="0" borderId="27" xfId="0" applyFont="1" applyBorder="1"/>
    <xf numFmtId="1" fontId="30" fillId="0" borderId="30" xfId="0" applyNumberFormat="1" applyFont="1" applyBorder="1"/>
    <xf numFmtId="171" fontId="0" fillId="7" borderId="0" xfId="0" applyNumberFormat="1" applyFill="1"/>
    <xf numFmtId="0" fontId="4" fillId="0" borderId="5" xfId="0" applyFont="1" applyBorder="1" applyAlignment="1">
      <alignment horizontal="center" wrapText="1"/>
    </xf>
    <xf numFmtId="0" fontId="4" fillId="0" borderId="30" xfId="0" applyFont="1" applyBorder="1" applyAlignment="1">
      <alignment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5" fillId="0" borderId="46" xfId="0" applyFont="1" applyBorder="1"/>
    <xf numFmtId="0" fontId="19" fillId="0" borderId="17" xfId="0" applyFont="1" applyBorder="1"/>
    <xf numFmtId="0" fontId="5" fillId="0" borderId="27" xfId="0" applyFont="1" applyBorder="1"/>
    <xf numFmtId="1" fontId="6" fillId="0" borderId="33" xfId="0" applyNumberFormat="1" applyFont="1" applyBorder="1"/>
    <xf numFmtId="1" fontId="73" fillId="0" borderId="30" xfId="0" applyNumberFormat="1" applyFont="1" applyBorder="1"/>
    <xf numFmtId="0" fontId="73" fillId="0" borderId="30" xfId="0" applyFont="1" applyBorder="1"/>
    <xf numFmtId="0" fontId="34" fillId="0" borderId="29" xfId="0" applyFont="1" applyBorder="1"/>
    <xf numFmtId="0" fontId="82" fillId="0" borderId="0" xfId="0" applyFont="1"/>
    <xf numFmtId="0" fontId="82" fillId="0" borderId="20" xfId="0" applyFont="1" applyBorder="1" applyAlignment="1">
      <alignment wrapText="1"/>
    </xf>
    <xf numFmtId="1" fontId="0" fillId="13" borderId="0" xfId="0" applyNumberFormat="1" applyFill="1"/>
    <xf numFmtId="0" fontId="85" fillId="0" borderId="0" xfId="0" applyFont="1" applyAlignment="1">
      <alignment horizontal="left"/>
    </xf>
    <xf numFmtId="0" fontId="4" fillId="0" borderId="32" xfId="0" applyFont="1" applyBorder="1" applyAlignment="1">
      <alignment horizontal="right" vertical="center"/>
    </xf>
    <xf numFmtId="0" fontId="12" fillId="0" borderId="23" xfId="0" applyFont="1" applyBorder="1" applyAlignment="1">
      <alignment horizontal="right" vertical="center"/>
    </xf>
    <xf numFmtId="2" fontId="0" fillId="16" borderId="0" xfId="0" applyNumberFormat="1" applyFill="1"/>
    <xf numFmtId="0" fontId="4" fillId="0" borderId="0" xfId="0" applyFont="1" applyAlignment="1">
      <alignment horizontal="right" vertical="center"/>
    </xf>
    <xf numFmtId="0" fontId="12" fillId="0" borderId="0" xfId="0" applyFont="1" applyAlignment="1">
      <alignment vertical="center"/>
    </xf>
    <xf numFmtId="0" fontId="0" fillId="17" borderId="0" xfId="0" applyFill="1"/>
    <xf numFmtId="15" fontId="74" fillId="0" borderId="0" xfId="7" applyNumberFormat="1" applyAlignment="1">
      <alignment horizontal="right"/>
    </xf>
    <xf numFmtId="0" fontId="0" fillId="18" borderId="0" xfId="0" applyFill="1"/>
    <xf numFmtId="2" fontId="0" fillId="18" borderId="0" xfId="0" applyNumberFormat="1" applyFill="1"/>
    <xf numFmtId="2" fontId="0" fillId="13" borderId="0" xfId="0" applyNumberFormat="1" applyFill="1"/>
    <xf numFmtId="0" fontId="13" fillId="13" borderId="0" xfId="0" applyFont="1" applyFill="1"/>
    <xf numFmtId="2" fontId="13" fillId="13" borderId="0" xfId="0" applyNumberFormat="1" applyFont="1" applyFill="1"/>
    <xf numFmtId="1" fontId="0" fillId="17" borderId="0" xfId="0" applyNumberFormat="1" applyFill="1"/>
    <xf numFmtId="0" fontId="29" fillId="13" borderId="0" xfId="0" applyFont="1" applyFill="1"/>
    <xf numFmtId="0" fontId="0" fillId="19" borderId="0" xfId="0" applyFill="1"/>
    <xf numFmtId="0" fontId="0" fillId="19" borderId="0" xfId="0" applyFill="1" applyAlignment="1">
      <alignment horizontal="center"/>
    </xf>
    <xf numFmtId="1" fontId="0" fillId="19" borderId="0" xfId="0" applyNumberFormat="1" applyFill="1"/>
    <xf numFmtId="3" fontId="0" fillId="19" borderId="0" xfId="0" applyNumberFormat="1" applyFill="1"/>
    <xf numFmtId="14" fontId="0" fillId="19" borderId="0" xfId="0" applyNumberFormat="1" applyFill="1"/>
    <xf numFmtId="0" fontId="12" fillId="19" borderId="0" xfId="0" applyFont="1" applyFill="1" applyAlignment="1">
      <alignment horizontal="center"/>
    </xf>
    <xf numFmtId="15" fontId="12" fillId="19" borderId="0" xfId="0" applyNumberFormat="1" applyFont="1" applyFill="1" applyAlignment="1">
      <alignment horizontal="center" wrapText="1"/>
    </xf>
    <xf numFmtId="0" fontId="86" fillId="0" borderId="0" xfId="0" applyFont="1"/>
    <xf numFmtId="0" fontId="34" fillId="20" borderId="26" xfId="0" applyFont="1" applyFill="1" applyBorder="1"/>
    <xf numFmtId="0" fontId="34" fillId="20" borderId="27" xfId="0" applyFont="1" applyFill="1" applyBorder="1"/>
    <xf numFmtId="0" fontId="3" fillId="13" borderId="0" xfId="0" applyFont="1" applyFill="1" applyAlignment="1">
      <alignment horizontal="center"/>
    </xf>
    <xf numFmtId="1" fontId="12" fillId="13" borderId="0" xfId="0" applyNumberFormat="1" applyFont="1" applyFill="1" applyAlignment="1">
      <alignment horizontal="right" wrapText="1"/>
    </xf>
    <xf numFmtId="0" fontId="12" fillId="13" borderId="0" xfId="0" applyFont="1" applyFill="1" applyAlignment="1">
      <alignment horizontal="right" wrapText="1"/>
    </xf>
    <xf numFmtId="14" fontId="0" fillId="13" borderId="0" xfId="0" applyNumberFormat="1" applyFill="1"/>
    <xf numFmtId="15" fontId="12" fillId="13" borderId="0" xfId="0" applyNumberFormat="1" applyFont="1" applyFill="1" applyAlignment="1">
      <alignment horizontal="center" wrapText="1"/>
    </xf>
    <xf numFmtId="0" fontId="3" fillId="13" borderId="0" xfId="0" applyFont="1" applyFill="1"/>
    <xf numFmtId="171" fontId="0" fillId="12" borderId="0" xfId="0" applyNumberFormat="1" applyFill="1"/>
    <xf numFmtId="0" fontId="57" fillId="0" borderId="30" xfId="0" applyFont="1" applyBorder="1"/>
    <xf numFmtId="1" fontId="35" fillId="0" borderId="0" xfId="0" applyNumberFormat="1" applyFont="1"/>
    <xf numFmtId="14" fontId="4" fillId="0" borderId="0" xfId="0" applyNumberFormat="1" applyFont="1"/>
    <xf numFmtId="0" fontId="87" fillId="0" borderId="0" xfId="0" applyFont="1"/>
    <xf numFmtId="171" fontId="78" fillId="0" borderId="23" xfId="0" applyNumberFormat="1" applyFont="1" applyBorder="1" applyAlignment="1">
      <alignment vertical="center"/>
    </xf>
    <xf numFmtId="0" fontId="0" fillId="0" borderId="39" xfId="0" applyBorder="1"/>
    <xf numFmtId="0" fontId="0" fillId="0" borderId="37" xfId="0" applyBorder="1"/>
    <xf numFmtId="171" fontId="78" fillId="0" borderId="30" xfId="0" applyNumberFormat="1" applyFont="1" applyBorder="1" applyAlignment="1">
      <alignment vertical="center"/>
    </xf>
    <xf numFmtId="171" fontId="78" fillId="0" borderId="27" xfId="0" applyNumberFormat="1" applyFont="1" applyBorder="1" applyAlignment="1">
      <alignment horizontal="center" vertical="center"/>
    </xf>
    <xf numFmtId="171" fontId="78" fillId="0" borderId="23" xfId="0" applyNumberFormat="1" applyFont="1" applyBorder="1" applyAlignment="1">
      <alignment horizontal="center" vertical="center"/>
    </xf>
    <xf numFmtId="3" fontId="75" fillId="0" borderId="23" xfId="0" applyNumberFormat="1" applyFont="1" applyBorder="1" applyAlignment="1">
      <alignment horizontal="center" vertical="center"/>
    </xf>
    <xf numFmtId="173" fontId="80" fillId="0" borderId="23" xfId="0" applyNumberFormat="1" applyFont="1" applyBorder="1" applyAlignment="1">
      <alignment horizontal="right" vertical="center"/>
    </xf>
    <xf numFmtId="170" fontId="12" fillId="0" borderId="0" xfId="0" applyNumberFormat="1" applyFont="1"/>
    <xf numFmtId="0" fontId="3" fillId="12" borderId="0" xfId="0" applyFont="1" applyFill="1"/>
    <xf numFmtId="0" fontId="12" fillId="12" borderId="0" xfId="0" applyFont="1" applyFill="1"/>
    <xf numFmtId="0" fontId="3" fillId="0" borderId="44" xfId="0" applyFont="1" applyBorder="1" applyAlignment="1">
      <alignment vertical="top"/>
    </xf>
    <xf numFmtId="0" fontId="0" fillId="0" borderId="2" xfId="0" applyBorder="1" applyAlignment="1">
      <alignment horizontal="left"/>
    </xf>
    <xf numFmtId="0" fontId="0" fillId="0" borderId="3" xfId="0" applyBorder="1" applyAlignment="1">
      <alignment horizontal="left"/>
    </xf>
    <xf numFmtId="0" fontId="46" fillId="0" borderId="26" xfId="0" applyFont="1" applyBorder="1"/>
    <xf numFmtId="0" fontId="43" fillId="0" borderId="33" xfId="0" applyFont="1" applyBorder="1"/>
    <xf numFmtId="0" fontId="43" fillId="0" borderId="27" xfId="0" applyFont="1" applyBorder="1"/>
    <xf numFmtId="0" fontId="43" fillId="0" borderId="0" xfId="0" applyFont="1"/>
    <xf numFmtId="0" fontId="30" fillId="0" borderId="27" xfId="0" applyFont="1" applyBorder="1"/>
    <xf numFmtId="0" fontId="4" fillId="0" borderId="33" xfId="0" applyFont="1" applyBorder="1"/>
    <xf numFmtId="0" fontId="38" fillId="0" borderId="30" xfId="0" applyFont="1" applyBorder="1"/>
    <xf numFmtId="0" fontId="4" fillId="0" borderId="17" xfId="0" applyFont="1" applyBorder="1"/>
    <xf numFmtId="0" fontId="4" fillId="0" borderId="18" xfId="0" applyFont="1" applyBorder="1"/>
    <xf numFmtId="3" fontId="4" fillId="0" borderId="30" xfId="0" applyNumberFormat="1" applyFont="1" applyBorder="1" applyAlignment="1">
      <alignment horizontal="right" vertical="center" wrapText="1"/>
    </xf>
    <xf numFmtId="0" fontId="82" fillId="0" borderId="14" xfId="0" applyFont="1" applyBorder="1"/>
    <xf numFmtId="0" fontId="93" fillId="0" borderId="0" xfId="0" applyFont="1"/>
    <xf numFmtId="4" fontId="12" fillId="0" borderId="6" xfId="0" applyNumberFormat="1" applyFont="1" applyBorder="1" applyAlignment="1">
      <alignment horizontal="center" vertical="top" wrapText="1"/>
    </xf>
    <xf numFmtId="4" fontId="24" fillId="0" borderId="27" xfId="0" applyNumberFormat="1" applyFont="1" applyBorder="1" applyAlignment="1">
      <alignment horizontal="center" vertical="top" wrapText="1"/>
    </xf>
    <xf numFmtId="4" fontId="12" fillId="0" borderId="22" xfId="0" applyNumberFormat="1" applyFont="1" applyBorder="1" applyAlignment="1">
      <alignment horizontal="center" vertical="top" wrapText="1"/>
    </xf>
    <xf numFmtId="4" fontId="12" fillId="0" borderId="23" xfId="0" applyNumberFormat="1" applyFont="1" applyBorder="1" applyAlignment="1">
      <alignment horizontal="center" vertical="top" wrapText="1"/>
    </xf>
    <xf numFmtId="9" fontId="17" fillId="0" borderId="0" xfId="11" applyFont="1"/>
    <xf numFmtId="0" fontId="0" fillId="22" borderId="0" xfId="0" applyFill="1"/>
    <xf numFmtId="0" fontId="12" fillId="22" borderId="0" xfId="0" applyFont="1" applyFill="1"/>
    <xf numFmtId="0" fontId="0" fillId="23" borderId="0" xfId="0" applyFill="1"/>
    <xf numFmtId="0" fontId="96" fillId="0" borderId="0" xfId="0" applyFont="1"/>
    <xf numFmtId="4" fontId="12" fillId="23" borderId="6" xfId="0" applyNumberFormat="1" applyFont="1" applyFill="1" applyBorder="1" applyAlignment="1">
      <alignment horizontal="center" vertical="top" wrapText="1"/>
    </xf>
    <xf numFmtId="2" fontId="0" fillId="17" borderId="0" xfId="0" applyNumberFormat="1" applyFill="1"/>
    <xf numFmtId="4" fontId="12" fillId="23" borderId="30" xfId="0" applyNumberFormat="1" applyFont="1" applyFill="1" applyBorder="1" applyAlignment="1">
      <alignment horizontal="center" vertical="top" wrapText="1"/>
    </xf>
    <xf numFmtId="4" fontId="12" fillId="23" borderId="26" xfId="0" applyNumberFormat="1" applyFont="1" applyFill="1" applyBorder="1" applyAlignment="1">
      <alignment horizontal="center" vertical="top" wrapText="1"/>
    </xf>
    <xf numFmtId="4" fontId="12" fillId="23" borderId="16" xfId="0" applyNumberFormat="1" applyFont="1" applyFill="1" applyBorder="1" applyAlignment="1">
      <alignment horizontal="center" vertical="top" wrapText="1"/>
    </xf>
    <xf numFmtId="4" fontId="12" fillId="23" borderId="0" xfId="0" applyNumberFormat="1" applyFont="1" applyFill="1" applyAlignment="1">
      <alignment horizontal="center" vertical="top" wrapText="1"/>
    </xf>
    <xf numFmtId="3" fontId="98" fillId="0" borderId="0" xfId="0" applyNumberFormat="1" applyFont="1" applyAlignment="1">
      <alignment horizontal="left"/>
    </xf>
    <xf numFmtId="3" fontId="97" fillId="0" borderId="0" xfId="0" applyNumberFormat="1" applyFont="1" applyAlignment="1">
      <alignment horizontal="left"/>
    </xf>
    <xf numFmtId="15" fontId="2" fillId="0" borderId="0" xfId="7" applyNumberFormat="1" applyFont="1"/>
    <xf numFmtId="0" fontId="99" fillId="0" borderId="0" xfId="0" applyFont="1"/>
    <xf numFmtId="0" fontId="99" fillId="0" borderId="0" xfId="0" applyFont="1" applyAlignment="1">
      <alignment horizontal="left"/>
    </xf>
    <xf numFmtId="0" fontId="94" fillId="21" borderId="0" xfId="0" applyFont="1" applyFill="1"/>
    <xf numFmtId="0" fontId="95" fillId="21" borderId="0" xfId="0" applyFont="1" applyFill="1"/>
    <xf numFmtId="0" fontId="101" fillId="0" borderId="0" xfId="0" applyFont="1"/>
    <xf numFmtId="3" fontId="0" fillId="14" borderId="0" xfId="0" applyNumberFormat="1" applyFill="1"/>
    <xf numFmtId="171" fontId="4" fillId="0" borderId="30" xfId="0" applyNumberFormat="1" applyFont="1" applyBorder="1" applyProtection="1">
      <protection locked="0"/>
    </xf>
    <xf numFmtId="171" fontId="4" fillId="0" borderId="52" xfId="0" applyNumberFormat="1" applyFont="1" applyBorder="1" applyAlignment="1" applyProtection="1">
      <alignment horizontal="right"/>
      <protection locked="0"/>
    </xf>
    <xf numFmtId="171" fontId="4" fillId="0" borderId="53" xfId="0" applyNumberFormat="1" applyFont="1" applyBorder="1" applyProtection="1">
      <protection locked="0"/>
    </xf>
    <xf numFmtId="171" fontId="4" fillId="0" borderId="54" xfId="0" applyNumberFormat="1" applyFont="1" applyBorder="1" applyProtection="1">
      <protection locked="0"/>
    </xf>
    <xf numFmtId="171" fontId="78" fillId="0" borderId="32" xfId="0" applyNumberFormat="1" applyFont="1" applyBorder="1" applyAlignment="1">
      <alignment vertical="center"/>
    </xf>
    <xf numFmtId="171" fontId="79" fillId="0" borderId="30" xfId="0" applyNumberFormat="1" applyFont="1" applyBorder="1" applyAlignment="1">
      <alignment vertical="center"/>
    </xf>
    <xf numFmtId="0" fontId="79" fillId="0" borderId="0" xfId="0" applyFont="1" applyAlignment="1">
      <alignment vertical="center"/>
    </xf>
    <xf numFmtId="0" fontId="40" fillId="0" borderId="12" xfId="0" applyFont="1" applyBorder="1"/>
    <xf numFmtId="0" fontId="24" fillId="0" borderId="0" xfId="0" applyFont="1" applyProtection="1">
      <protection locked="0"/>
    </xf>
    <xf numFmtId="0" fontId="84" fillId="0" borderId="0" xfId="0" applyFont="1"/>
    <xf numFmtId="171" fontId="79" fillId="0" borderId="23" xfId="0" applyNumberFormat="1" applyFont="1" applyBorder="1" applyAlignment="1">
      <alignment vertical="center"/>
    </xf>
    <xf numFmtId="0" fontId="54" fillId="0" borderId="5" xfId="0" applyFont="1" applyBorder="1" applyAlignment="1">
      <alignment horizontal="right"/>
    </xf>
    <xf numFmtId="0" fontId="54" fillId="0" borderId="2" xfId="0" applyFont="1" applyBorder="1" applyAlignment="1">
      <alignment horizontal="right"/>
    </xf>
    <xf numFmtId="0" fontId="69" fillId="0" borderId="0" xfId="0" applyFont="1"/>
    <xf numFmtId="171" fontId="79" fillId="0" borderId="0" xfId="0" applyNumberFormat="1" applyFont="1" applyAlignment="1">
      <alignment vertical="center"/>
    </xf>
    <xf numFmtId="0" fontId="24" fillId="0" borderId="2" xfId="0" applyFont="1" applyBorder="1" applyProtection="1">
      <protection locked="0"/>
    </xf>
    <xf numFmtId="0" fontId="68" fillId="0" borderId="2" xfId="0" applyFont="1" applyBorder="1" applyProtection="1">
      <protection locked="0"/>
    </xf>
    <xf numFmtId="0" fontId="24" fillId="0" borderId="2" xfId="0" applyFont="1" applyBorder="1"/>
    <xf numFmtId="3" fontId="10" fillId="0" borderId="23" xfId="0" applyNumberFormat="1" applyFont="1" applyBorder="1" applyAlignment="1">
      <alignment horizontal="center" vertical="center" wrapText="1"/>
    </xf>
    <xf numFmtId="0" fontId="24" fillId="0" borderId="24" xfId="0" applyFont="1" applyBorder="1"/>
    <xf numFmtId="3" fontId="6" fillId="0" borderId="32"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24" fillId="0" borderId="6" xfId="0" applyFont="1" applyBorder="1" applyProtection="1">
      <protection locked="0"/>
    </xf>
    <xf numFmtId="0" fontId="24" fillId="0" borderId="7" xfId="0" applyFont="1" applyBorder="1" applyProtection="1">
      <protection locked="0"/>
    </xf>
    <xf numFmtId="1" fontId="6" fillId="0" borderId="30" xfId="0" applyNumberFormat="1" applyFont="1" applyBorder="1" applyAlignment="1">
      <alignment vertical="center"/>
    </xf>
    <xf numFmtId="0" fontId="12" fillId="0" borderId="0" xfId="0" applyFont="1" applyProtection="1">
      <protection locked="0"/>
    </xf>
    <xf numFmtId="1" fontId="51" fillId="0" borderId="8" xfId="0" applyNumberFormat="1" applyFont="1" applyBorder="1"/>
    <xf numFmtId="1" fontId="51" fillId="0" borderId="3" xfId="0" applyNumberFormat="1" applyFont="1" applyBorder="1"/>
    <xf numFmtId="1" fontId="78" fillId="0" borderId="23" xfId="0" applyNumberFormat="1" applyFont="1" applyBorder="1" applyAlignment="1">
      <alignment vertical="center"/>
    </xf>
    <xf numFmtId="3" fontId="0" fillId="0" borderId="4" xfId="0" applyNumberFormat="1" applyBorder="1" applyProtection="1">
      <protection locked="0"/>
    </xf>
    <xf numFmtId="171" fontId="76" fillId="0" borderId="30" xfId="0" applyNumberFormat="1" applyFont="1" applyBorder="1" applyAlignment="1">
      <alignment vertical="center"/>
    </xf>
    <xf numFmtId="171" fontId="76" fillId="0" borderId="0" xfId="0" applyNumberFormat="1" applyFont="1" applyAlignment="1">
      <alignment vertical="center"/>
    </xf>
    <xf numFmtId="171" fontId="25" fillId="0" borderId="30" xfId="0" applyNumberFormat="1" applyFont="1" applyBorder="1" applyAlignment="1">
      <alignment vertical="center"/>
    </xf>
    <xf numFmtId="0" fontId="0" fillId="0" borderId="4" xfId="0" applyBorder="1" applyAlignment="1">
      <alignment wrapText="1"/>
    </xf>
    <xf numFmtId="3" fontId="0" fillId="0" borderId="4" xfId="0" applyNumberFormat="1" applyBorder="1"/>
    <xf numFmtId="0" fontId="4" fillId="0" borderId="4" xfId="0" applyFont="1" applyBorder="1" applyAlignment="1">
      <alignment horizontal="center"/>
    </xf>
    <xf numFmtId="3" fontId="75" fillId="0" borderId="27" xfId="0" applyNumberFormat="1" applyFont="1" applyBorder="1" applyAlignment="1">
      <alignment horizontal="center" vertical="center"/>
    </xf>
    <xf numFmtId="2" fontId="78" fillId="0" borderId="23" xfId="0" applyNumberFormat="1" applyFont="1" applyBorder="1" applyAlignment="1">
      <alignment vertical="center"/>
    </xf>
    <xf numFmtId="3" fontId="78" fillId="0" borderId="23" xfId="0" applyNumberFormat="1" applyFont="1" applyBorder="1" applyAlignment="1">
      <alignment vertical="center"/>
    </xf>
    <xf numFmtId="2" fontId="76" fillId="0" borderId="23" xfId="0" applyNumberFormat="1" applyFont="1" applyBorder="1" applyAlignment="1">
      <alignment vertical="center"/>
    </xf>
    <xf numFmtId="2" fontId="78" fillId="0" borderId="23" xfId="0" applyNumberFormat="1" applyFont="1" applyBorder="1" applyAlignment="1">
      <alignment horizontal="right" vertical="center"/>
    </xf>
    <xf numFmtId="6" fontId="4" fillId="0" borderId="30" xfId="0" applyNumberFormat="1" applyFont="1" applyBorder="1" applyAlignment="1">
      <alignment vertical="center"/>
    </xf>
    <xf numFmtId="6" fontId="4" fillId="0" borderId="30" xfId="0" applyNumberFormat="1" applyFont="1" applyBorder="1" applyProtection="1">
      <protection locked="0"/>
    </xf>
    <xf numFmtId="2" fontId="78" fillId="0" borderId="30" xfId="0" applyNumberFormat="1" applyFont="1" applyBorder="1" applyAlignment="1">
      <alignment horizontal="right" vertical="center"/>
    </xf>
    <xf numFmtId="2" fontId="4" fillId="0" borderId="30" xfId="0" applyNumberFormat="1" applyFont="1" applyBorder="1"/>
    <xf numFmtId="173" fontId="78" fillId="0" borderId="23" xfId="0" applyNumberFormat="1" applyFont="1" applyBorder="1" applyAlignment="1">
      <alignment horizontal="right" vertical="center"/>
    </xf>
    <xf numFmtId="8" fontId="78" fillId="0" borderId="30" xfId="0" applyNumberFormat="1" applyFont="1" applyBorder="1" applyAlignment="1">
      <alignment vertical="center"/>
    </xf>
    <xf numFmtId="0" fontId="78" fillId="0" borderId="27" xfId="0" applyFont="1" applyBorder="1" applyAlignment="1">
      <alignment vertical="center"/>
    </xf>
    <xf numFmtId="0" fontId="78" fillId="0" borderId="23" xfId="0" applyFont="1" applyBorder="1" applyAlignment="1">
      <alignment vertical="center"/>
    </xf>
    <xf numFmtId="8" fontId="78" fillId="0" borderId="23" xfId="0" applyNumberFormat="1" applyFont="1" applyBorder="1" applyAlignment="1">
      <alignment vertical="center"/>
    </xf>
    <xf numFmtId="0" fontId="76" fillId="0" borderId="27" xfId="0" applyFont="1" applyBorder="1" applyAlignment="1">
      <alignment vertical="center"/>
    </xf>
    <xf numFmtId="8" fontId="76" fillId="0" borderId="23" xfId="0" applyNumberFormat="1" applyFont="1" applyBorder="1" applyAlignment="1">
      <alignment vertical="center"/>
    </xf>
    <xf numFmtId="0" fontId="76" fillId="0" borderId="23" xfId="0" applyFont="1" applyBorder="1" applyAlignment="1">
      <alignment vertical="center"/>
    </xf>
    <xf numFmtId="0" fontId="76" fillId="0" borderId="23" xfId="0" applyFont="1" applyBorder="1" applyAlignment="1">
      <alignment vertical="center" wrapText="1"/>
    </xf>
    <xf numFmtId="6" fontId="78" fillId="0" borderId="30" xfId="0" applyNumberFormat="1" applyFont="1" applyBorder="1" applyAlignment="1">
      <alignment vertical="center"/>
    </xf>
    <xf numFmtId="1" fontId="74" fillId="0" borderId="0" xfId="7" applyNumberFormat="1"/>
    <xf numFmtId="1" fontId="2" fillId="0" borderId="0" xfId="7" applyNumberFormat="1" applyFont="1"/>
    <xf numFmtId="0" fontId="100" fillId="0" borderId="0" xfId="0" applyFont="1" applyAlignment="1">
      <alignment horizontal="left"/>
    </xf>
    <xf numFmtId="0" fontId="86" fillId="0" borderId="0" xfId="0" applyFont="1" applyAlignment="1">
      <alignment wrapText="1"/>
    </xf>
    <xf numFmtId="3" fontId="6" fillId="0" borderId="27" xfId="0" applyNumberFormat="1" applyFont="1" applyBorder="1"/>
    <xf numFmtId="3" fontId="41" fillId="0" borderId="26" xfId="0" applyNumberFormat="1" applyFont="1" applyBorder="1"/>
    <xf numFmtId="3" fontId="42" fillId="0" borderId="0" xfId="0" applyNumberFormat="1" applyFont="1"/>
    <xf numFmtId="3" fontId="34" fillId="0" borderId="30" xfId="0" applyNumberFormat="1" applyFont="1" applyBorder="1"/>
    <xf numFmtId="3" fontId="6" fillId="0" borderId="30" xfId="0" applyNumberFormat="1" applyFont="1" applyBorder="1"/>
    <xf numFmtId="0" fontId="41" fillId="0" borderId="26" xfId="0" applyFont="1" applyBorder="1"/>
    <xf numFmtId="4" fontId="6" fillId="0" borderId="30" xfId="0" applyNumberFormat="1" applyFont="1" applyBorder="1"/>
    <xf numFmtId="4" fontId="34" fillId="0" borderId="0" xfId="0" applyNumberFormat="1" applyFont="1"/>
    <xf numFmtId="3" fontId="34" fillId="0" borderId="27" xfId="0" applyNumberFormat="1" applyFont="1" applyBorder="1"/>
    <xf numFmtId="3" fontId="59" fillId="0" borderId="0" xfId="0" applyNumberFormat="1" applyFont="1" applyAlignment="1">
      <alignment horizontal="left"/>
    </xf>
    <xf numFmtId="0" fontId="46" fillId="0" borderId="31" xfId="0" applyFont="1" applyBorder="1" applyAlignment="1">
      <alignment horizontal="right"/>
    </xf>
    <xf numFmtId="15" fontId="46" fillId="0" borderId="32" xfId="0" applyNumberFormat="1" applyFont="1" applyBorder="1" applyAlignment="1">
      <alignment horizontal="right"/>
    </xf>
    <xf numFmtId="15" fontId="46" fillId="0" borderId="32" xfId="0" applyNumberFormat="1" applyFont="1" applyBorder="1"/>
    <xf numFmtId="0" fontId="46" fillId="0" borderId="0" xfId="0" applyFont="1" applyAlignment="1">
      <alignment horizontal="right"/>
    </xf>
    <xf numFmtId="15" fontId="46" fillId="0" borderId="0" xfId="0" applyNumberFormat="1" applyFont="1"/>
    <xf numFmtId="4" fontId="34" fillId="0" borderId="27" xfId="0" applyNumberFormat="1" applyFont="1" applyBorder="1"/>
    <xf numFmtId="0" fontId="97" fillId="0" borderId="0" xfId="0" applyFont="1"/>
    <xf numFmtId="0" fontId="46" fillId="0" borderId="28" xfId="0" applyFont="1" applyBorder="1"/>
    <xf numFmtId="0" fontId="46" fillId="0" borderId="0" xfId="0" applyFont="1"/>
    <xf numFmtId="0" fontId="46" fillId="0" borderId="12" xfId="0" applyFont="1" applyBorder="1"/>
    <xf numFmtId="0" fontId="47" fillId="0" borderId="0" xfId="0" applyFont="1" applyAlignment="1">
      <alignment horizontal="center"/>
    </xf>
    <xf numFmtId="1" fontId="4" fillId="0" borderId="30" xfId="0" applyNumberFormat="1" applyFont="1" applyBorder="1" applyAlignment="1">
      <alignment horizontal="center"/>
    </xf>
    <xf numFmtId="4" fontId="6" fillId="0" borderId="30" xfId="0" applyNumberFormat="1" applyFont="1" applyBorder="1" applyAlignment="1">
      <alignment horizontal="center"/>
    </xf>
    <xf numFmtId="4" fontId="34" fillId="0" borderId="27" xfId="0" applyNumberFormat="1" applyFont="1" applyBorder="1" applyAlignment="1">
      <alignment horizontal="center"/>
    </xf>
    <xf numFmtId="0" fontId="0" fillId="0" borderId="12" xfId="0" applyBorder="1" applyAlignment="1">
      <alignment wrapText="1"/>
    </xf>
    <xf numFmtId="0" fontId="42" fillId="0" borderId="24" xfId="0" applyFont="1" applyBorder="1"/>
    <xf numFmtId="1" fontId="42" fillId="0" borderId="16" xfId="0" applyNumberFormat="1" applyFont="1" applyBorder="1"/>
    <xf numFmtId="3" fontId="6" fillId="0" borderId="27" xfId="0" applyNumberFormat="1" applyFont="1" applyBorder="1" applyAlignment="1">
      <alignment horizontal="center"/>
    </xf>
    <xf numFmtId="1" fontId="6" fillId="0" borderId="32" xfId="0" applyNumberFormat="1" applyFont="1" applyBorder="1"/>
    <xf numFmtId="0" fontId="34" fillId="0" borderId="15" xfId="0" applyFont="1" applyBorder="1" applyAlignment="1">
      <alignment horizontal="center"/>
    </xf>
    <xf numFmtId="1" fontId="42" fillId="0" borderId="26" xfId="0" applyNumberFormat="1" applyFont="1" applyBorder="1"/>
    <xf numFmtId="0" fontId="41" fillId="0" borderId="17" xfId="0" applyFont="1" applyBorder="1" applyAlignment="1">
      <alignment horizontal="center"/>
    </xf>
    <xf numFmtId="3" fontId="6" fillId="0" borderId="17" xfId="0" applyNumberFormat="1" applyFont="1" applyBorder="1" applyAlignment="1">
      <alignment horizontal="center"/>
    </xf>
    <xf numFmtId="4" fontId="34" fillId="0" borderId="30" xfId="0" applyNumberFormat="1" applyFont="1" applyBorder="1" applyAlignment="1">
      <alignment horizontal="center"/>
    </xf>
    <xf numFmtId="4" fontId="34" fillId="0" borderId="0" xfId="0" applyNumberFormat="1" applyFont="1" applyAlignment="1">
      <alignment horizontal="center"/>
    </xf>
    <xf numFmtId="3" fontId="6" fillId="0" borderId="30" xfId="0" applyNumberFormat="1" applyFont="1" applyBorder="1" applyAlignment="1">
      <alignment horizontal="center"/>
    </xf>
    <xf numFmtId="0" fontId="43" fillId="0" borderId="12" xfId="0" applyFont="1" applyBorder="1"/>
    <xf numFmtId="0" fontId="0" fillId="0" borderId="26" xfId="0" applyBorder="1"/>
    <xf numFmtId="0" fontId="88" fillId="0" borderId="30" xfId="0" applyFont="1" applyBorder="1"/>
    <xf numFmtId="0" fontId="0" fillId="0" borderId="33" xfId="0" applyBorder="1"/>
    <xf numFmtId="0" fontId="89" fillId="0" borderId="30" xfId="0" applyFont="1" applyBorder="1"/>
    <xf numFmtId="0" fontId="90" fillId="0" borderId="30" xfId="0" applyFont="1" applyBorder="1"/>
    <xf numFmtId="0" fontId="91" fillId="0" borderId="27" xfId="0" applyFont="1" applyBorder="1"/>
    <xf numFmtId="0" fontId="92" fillId="0" borderId="30" xfId="0" applyFont="1" applyBorder="1"/>
    <xf numFmtId="3" fontId="92" fillId="0" borderId="30" xfId="0" applyNumberFormat="1" applyFont="1" applyBorder="1"/>
    <xf numFmtId="0" fontId="91" fillId="0" borderId="33" xfId="0" applyFont="1" applyBorder="1"/>
    <xf numFmtId="0" fontId="88" fillId="0" borderId="34" xfId="0" applyFont="1" applyBorder="1"/>
    <xf numFmtId="0" fontId="90" fillId="0" borderId="0" xfId="0" applyFont="1"/>
    <xf numFmtId="3" fontId="92" fillId="0" borderId="0" xfId="0" applyNumberFormat="1" applyFont="1"/>
    <xf numFmtId="0" fontId="43" fillId="0" borderId="7" xfId="0" applyFont="1" applyBorder="1"/>
    <xf numFmtId="0" fontId="30" fillId="0" borderId="26" xfId="0" applyFont="1" applyBorder="1"/>
    <xf numFmtId="1" fontId="41" fillId="0" borderId="5" xfId="0" applyNumberFormat="1" applyFont="1" applyBorder="1"/>
    <xf numFmtId="0" fontId="41" fillId="0" borderId="5" xfId="0" applyFont="1" applyBorder="1" applyAlignment="1">
      <alignment horizontal="center"/>
    </xf>
    <xf numFmtId="3" fontId="96" fillId="0" borderId="0" xfId="0" applyNumberFormat="1" applyFont="1" applyAlignment="1">
      <alignment horizontal="left"/>
    </xf>
    <xf numFmtId="3" fontId="41" fillId="0" borderId="26" xfId="0" applyNumberFormat="1" applyFont="1" applyBorder="1" applyAlignment="1">
      <alignment horizontal="center"/>
    </xf>
    <xf numFmtId="0" fontId="34" fillId="0" borderId="0" xfId="0" applyFont="1" applyAlignment="1">
      <alignment horizontal="left"/>
    </xf>
    <xf numFmtId="1" fontId="41" fillId="0" borderId="26" xfId="0" applyNumberFormat="1" applyFont="1" applyBorder="1" applyAlignment="1">
      <alignment horizontal="center"/>
    </xf>
    <xf numFmtId="1" fontId="34" fillId="0" borderId="6" xfId="0" applyNumberFormat="1" applyFont="1" applyBorder="1"/>
    <xf numFmtId="4" fontId="34" fillId="0" borderId="6" xfId="0" applyNumberFormat="1" applyFont="1" applyBorder="1" applyAlignment="1">
      <alignment horizontal="center"/>
    </xf>
    <xf numFmtId="0" fontId="41" fillId="0" borderId="35" xfId="0" applyFont="1" applyBorder="1" applyAlignment="1">
      <alignment horizontal="center"/>
    </xf>
    <xf numFmtId="0" fontId="42" fillId="0" borderId="34" xfId="0" applyFont="1" applyBorder="1"/>
    <xf numFmtId="0" fontId="47" fillId="0" borderId="24" xfId="0" applyFont="1" applyBorder="1"/>
    <xf numFmtId="0" fontId="34" fillId="0" borderId="24" xfId="0" applyFont="1" applyBorder="1"/>
    <xf numFmtId="3" fontId="34" fillId="0" borderId="23" xfId="0" applyNumberFormat="1" applyFont="1" applyBorder="1"/>
    <xf numFmtId="0" fontId="47" fillId="0" borderId="0" xfId="0" applyFont="1"/>
    <xf numFmtId="3" fontId="34" fillId="0" borderId="26" xfId="0" applyNumberFormat="1" applyFont="1" applyBorder="1" applyAlignment="1">
      <alignment horizontal="center"/>
    </xf>
    <xf numFmtId="0" fontId="34" fillId="0" borderId="33" xfId="0" applyFont="1" applyBorder="1"/>
    <xf numFmtId="0" fontId="0" fillId="0" borderId="0" xfId="0" applyAlignment="1">
      <alignment horizontal="center" wrapText="1"/>
    </xf>
    <xf numFmtId="1" fontId="43" fillId="0" borderId="26" xfId="0" applyNumberFormat="1" applyFont="1" applyBorder="1"/>
    <xf numFmtId="0" fontId="90" fillId="0" borderId="26" xfId="0" applyFont="1" applyBorder="1" applyAlignment="1">
      <alignment horizontal="center"/>
    </xf>
    <xf numFmtId="4" fontId="6" fillId="0" borderId="27" xfId="0" applyNumberFormat="1" applyFont="1" applyBorder="1" applyAlignment="1">
      <alignment horizontal="center"/>
    </xf>
    <xf numFmtId="3" fontId="34" fillId="0" borderId="27" xfId="0" applyNumberFormat="1" applyFont="1" applyBorder="1" applyAlignment="1">
      <alignment horizontal="center"/>
    </xf>
    <xf numFmtId="3" fontId="42" fillId="0" borderId="0" xfId="0" applyNumberFormat="1" applyFont="1" applyAlignment="1">
      <alignment horizontal="center"/>
    </xf>
    <xf numFmtId="169" fontId="34" fillId="0" borderId="0" xfId="0" applyNumberFormat="1" applyFont="1"/>
    <xf numFmtId="3" fontId="34" fillId="0" borderId="0" xfId="0" applyNumberFormat="1" applyFont="1" applyAlignment="1">
      <alignment horizontal="left"/>
    </xf>
    <xf numFmtId="169" fontId="81" fillId="0" borderId="26" xfId="0" applyNumberFormat="1" applyFont="1" applyBorder="1"/>
    <xf numFmtId="3" fontId="41" fillId="0" borderId="30" xfId="0" applyNumberFormat="1" applyFont="1" applyBorder="1" applyAlignment="1">
      <alignment horizontal="center"/>
    </xf>
    <xf numFmtId="3" fontId="83" fillId="0" borderId="0" xfId="0" applyNumberFormat="1" applyFont="1" applyAlignment="1">
      <alignment horizontal="left"/>
    </xf>
    <xf numFmtId="0" fontId="83" fillId="0" borderId="0" xfId="0" applyFont="1" applyAlignment="1">
      <alignment horizontal="left"/>
    </xf>
    <xf numFmtId="0" fontId="83" fillId="0" borderId="0" xfId="0" applyFont="1" applyAlignment="1">
      <alignment horizontal="center"/>
    </xf>
    <xf numFmtId="0" fontId="83" fillId="0" borderId="0" xfId="0" applyFont="1"/>
    <xf numFmtId="0" fontId="83" fillId="0" borderId="26" xfId="0" applyFont="1" applyBorder="1"/>
    <xf numFmtId="0" fontId="42" fillId="0" borderId="0" xfId="0" applyFont="1" applyAlignment="1">
      <alignment horizontal="left"/>
    </xf>
    <xf numFmtId="3" fontId="47" fillId="0" borderId="0" xfId="0" applyNumberFormat="1" applyFont="1" applyAlignment="1">
      <alignment horizontal="center"/>
    </xf>
    <xf numFmtId="169" fontId="34" fillId="0" borderId="30" xfId="0" applyNumberFormat="1" applyFont="1" applyBorder="1"/>
    <xf numFmtId="0" fontId="81" fillId="0" borderId="26" xfId="0" applyFont="1" applyBorder="1"/>
    <xf numFmtId="3" fontId="42" fillId="0" borderId="0" xfId="0" applyNumberFormat="1" applyFont="1" applyAlignment="1">
      <alignment horizontal="left"/>
    </xf>
    <xf numFmtId="0" fontId="13" fillId="0" borderId="0" xfId="0" applyFont="1" applyAlignment="1">
      <alignment vertical="top" wrapText="1"/>
    </xf>
    <xf numFmtId="169" fontId="34" fillId="0" borderId="36" xfId="0" applyNumberFormat="1" applyFont="1" applyBorder="1"/>
    <xf numFmtId="0" fontId="34" fillId="0" borderId="17" xfId="0" applyFont="1" applyBorder="1"/>
    <xf numFmtId="0" fontId="34" fillId="0" borderId="15" xfId="0" applyFont="1" applyBorder="1"/>
    <xf numFmtId="1" fontId="34" fillId="0" borderId="34" xfId="0" applyNumberFormat="1" applyFont="1" applyBorder="1"/>
    <xf numFmtId="0" fontId="34" fillId="0" borderId="18" xfId="0" applyFont="1" applyBorder="1"/>
    <xf numFmtId="1" fontId="4" fillId="0" borderId="26" xfId="0" applyNumberFormat="1" applyFont="1" applyBorder="1" applyAlignment="1">
      <alignment horizontal="center"/>
    </xf>
    <xf numFmtId="0" fontId="48" fillId="0" borderId="0" xfId="0" applyFont="1"/>
    <xf numFmtId="1" fontId="34" fillId="0" borderId="15" xfId="0" applyNumberFormat="1" applyFont="1" applyBorder="1"/>
    <xf numFmtId="0" fontId="34" fillId="0" borderId="34" xfId="0" applyFont="1" applyBorder="1"/>
    <xf numFmtId="1" fontId="34" fillId="0" borderId="17" xfId="0" applyNumberFormat="1" applyFont="1" applyBorder="1"/>
    <xf numFmtId="1" fontId="41" fillId="0" borderId="15" xfId="0" applyNumberFormat="1" applyFont="1" applyBorder="1"/>
    <xf numFmtId="1" fontId="41" fillId="0" borderId="17" xfId="0" applyNumberFormat="1" applyFont="1" applyBorder="1"/>
    <xf numFmtId="0" fontId="50" fillId="0" borderId="26" xfId="0" applyFont="1" applyBorder="1"/>
    <xf numFmtId="169" fontId="34" fillId="0" borderId="15" xfId="0" applyNumberFormat="1" applyFont="1" applyBorder="1"/>
    <xf numFmtId="0" fontId="34" fillId="0" borderId="26" xfId="0" applyFont="1" applyBorder="1" applyAlignment="1">
      <alignment horizontal="center"/>
    </xf>
    <xf numFmtId="169" fontId="34" fillId="0" borderId="28" xfId="0" applyNumberFormat="1" applyFont="1" applyBorder="1"/>
    <xf numFmtId="1" fontId="41" fillId="0" borderId="36" xfId="0" applyNumberFormat="1" applyFont="1" applyBorder="1"/>
    <xf numFmtId="0" fontId="41" fillId="0" borderId="15" xfId="0" applyFont="1" applyBorder="1"/>
    <xf numFmtId="3" fontId="34" fillId="0" borderId="18" xfId="0" applyNumberFormat="1" applyFont="1" applyBorder="1"/>
    <xf numFmtId="3" fontId="34" fillId="0" borderId="23" xfId="0" applyNumberFormat="1" applyFont="1" applyBorder="1" applyAlignment="1">
      <alignment horizontal="center"/>
    </xf>
    <xf numFmtId="0" fontId="43" fillId="0" borderId="31" xfId="0" applyFont="1" applyBorder="1" applyAlignment="1">
      <alignment horizontal="center"/>
    </xf>
    <xf numFmtId="0" fontId="43" fillId="0" borderId="32" xfId="0" applyFont="1" applyBorder="1" applyAlignment="1">
      <alignment horizontal="center"/>
    </xf>
    <xf numFmtId="0" fontId="41" fillId="0" borderId="15" xfId="0" applyFont="1" applyBorder="1" applyAlignment="1">
      <alignment horizontal="center"/>
    </xf>
    <xf numFmtId="171" fontId="34" fillId="0" borderId="18" xfId="0" applyNumberFormat="1" applyFont="1" applyBorder="1" applyAlignment="1">
      <alignment horizontal="center"/>
    </xf>
    <xf numFmtId="171" fontId="34" fillId="0" borderId="27" xfId="0" applyNumberFormat="1" applyFont="1" applyBorder="1" applyAlignment="1">
      <alignment horizontal="center"/>
    </xf>
    <xf numFmtId="171" fontId="34" fillId="0" borderId="23" xfId="0" applyNumberFormat="1" applyFont="1" applyBorder="1" applyAlignment="1">
      <alignment horizontal="center"/>
    </xf>
    <xf numFmtId="171" fontId="34" fillId="0" borderId="0" xfId="0" applyNumberFormat="1" applyFont="1" applyAlignment="1">
      <alignment horizontal="center"/>
    </xf>
    <xf numFmtId="3" fontId="41" fillId="0" borderId="0" xfId="0" applyNumberFormat="1" applyFont="1" applyAlignment="1">
      <alignment horizontal="center"/>
    </xf>
    <xf numFmtId="3" fontId="43" fillId="0" borderId="30" xfId="0" applyNumberFormat="1" applyFont="1" applyBorder="1" applyAlignment="1">
      <alignment horizontal="center"/>
    </xf>
    <xf numFmtId="3" fontId="41" fillId="0" borderId="15" xfId="0" applyNumberFormat="1" applyFont="1" applyBorder="1" applyAlignment="1">
      <alignment horizontal="center"/>
    </xf>
    <xf numFmtId="3" fontId="41" fillId="0" borderId="16" xfId="0" applyNumberFormat="1" applyFont="1" applyBorder="1" applyAlignment="1">
      <alignment horizontal="center"/>
    </xf>
    <xf numFmtId="3" fontId="34" fillId="0" borderId="18" xfId="0" applyNumberFormat="1" applyFont="1" applyBorder="1" applyAlignment="1">
      <alignment horizontal="center"/>
    </xf>
    <xf numFmtId="0" fontId="34" fillId="0" borderId="17" xfId="0" applyFont="1" applyBorder="1" applyAlignment="1">
      <alignment horizontal="center"/>
    </xf>
    <xf numFmtId="3" fontId="41" fillId="0" borderId="5" xfId="0" applyNumberFormat="1" applyFont="1" applyBorder="1" applyAlignment="1">
      <alignment horizontal="center"/>
    </xf>
    <xf numFmtId="165" fontId="4" fillId="0" borderId="30" xfId="0" applyNumberFormat="1" applyFont="1" applyBorder="1"/>
    <xf numFmtId="165" fontId="4" fillId="0" borderId="27" xfId="0" applyNumberFormat="1" applyFont="1" applyBorder="1"/>
    <xf numFmtId="165" fontId="55" fillId="0" borderId="0" xfId="0" applyNumberFormat="1" applyFont="1"/>
    <xf numFmtId="0" fontId="102" fillId="0" borderId="0" xfId="0" applyFont="1"/>
    <xf numFmtId="0" fontId="41" fillId="0" borderId="30" xfId="0" applyFont="1" applyBorder="1"/>
    <xf numFmtId="0" fontId="41" fillId="0" borderId="28" xfId="0" applyFont="1" applyBorder="1"/>
    <xf numFmtId="0" fontId="4" fillId="0" borderId="29" xfId="0" applyFont="1" applyBorder="1"/>
    <xf numFmtId="0" fontId="55" fillId="0" borderId="29" xfId="0" applyFont="1" applyBorder="1"/>
    <xf numFmtId="0" fontId="60" fillId="0" borderId="0" xfId="0" applyFont="1"/>
    <xf numFmtId="2" fontId="55" fillId="0" borderId="0" xfId="0" applyNumberFormat="1" applyFont="1"/>
    <xf numFmtId="3" fontId="4" fillId="0" borderId="30" xfId="0" applyNumberFormat="1" applyFont="1" applyBorder="1"/>
    <xf numFmtId="3" fontId="4" fillId="0" borderId="29" xfId="0" applyNumberFormat="1" applyFont="1" applyBorder="1"/>
    <xf numFmtId="2" fontId="4" fillId="0" borderId="29" xfId="0" applyNumberFormat="1" applyFont="1" applyBorder="1"/>
    <xf numFmtId="2" fontId="55" fillId="0" borderId="27" xfId="0" applyNumberFormat="1" applyFont="1" applyBorder="1"/>
    <xf numFmtId="0" fontId="59" fillId="0" borderId="16" xfId="0" applyFont="1" applyBorder="1"/>
    <xf numFmtId="2" fontId="55" fillId="0" borderId="18" xfId="0" applyNumberFormat="1" applyFont="1" applyBorder="1"/>
    <xf numFmtId="0" fontId="57" fillId="0" borderId="23" xfId="0" applyFont="1" applyBorder="1"/>
    <xf numFmtId="0" fontId="57" fillId="0" borderId="0" xfId="0" applyFont="1"/>
    <xf numFmtId="3" fontId="4" fillId="0" borderId="33" xfId="0" applyNumberFormat="1" applyFont="1" applyBorder="1"/>
    <xf numFmtId="1" fontId="4" fillId="0" borderId="33" xfId="0" applyNumberFormat="1" applyFont="1" applyBorder="1"/>
    <xf numFmtId="1" fontId="12" fillId="0" borderId="0" xfId="0" applyNumberFormat="1" applyFont="1"/>
    <xf numFmtId="3" fontId="4" fillId="0" borderId="26" xfId="0" applyNumberFormat="1" applyFont="1" applyBorder="1"/>
    <xf numFmtId="1" fontId="34" fillId="0" borderId="33" xfId="0" applyNumberFormat="1" applyFont="1" applyBorder="1"/>
    <xf numFmtId="1" fontId="12" fillId="0" borderId="33" xfId="0" applyNumberFormat="1" applyFont="1" applyBorder="1"/>
    <xf numFmtId="1" fontId="12" fillId="0" borderId="27" xfId="0" applyNumberFormat="1" applyFont="1" applyBorder="1"/>
    <xf numFmtId="171" fontId="4" fillId="19" borderId="52" xfId="0" applyNumberFormat="1" applyFont="1" applyFill="1" applyBorder="1" applyAlignment="1" applyProtection="1">
      <alignment horizontal="right"/>
      <protection locked="0"/>
    </xf>
    <xf numFmtId="171" fontId="4" fillId="19" borderId="53" xfId="0" applyNumberFormat="1" applyFont="1" applyFill="1" applyBorder="1" applyProtection="1">
      <protection locked="0"/>
    </xf>
    <xf numFmtId="171" fontId="4" fillId="19" borderId="54" xfId="0" applyNumberFormat="1" applyFont="1" applyFill="1" applyBorder="1" applyProtection="1">
      <protection locked="0"/>
    </xf>
    <xf numFmtId="171" fontId="78" fillId="19" borderId="30" xfId="0" applyNumberFormat="1" applyFont="1" applyFill="1" applyBorder="1" applyAlignment="1">
      <alignment vertical="center"/>
    </xf>
    <xf numFmtId="171" fontId="78" fillId="19" borderId="32" xfId="0" applyNumberFormat="1" applyFont="1" applyFill="1" applyBorder="1" applyAlignment="1">
      <alignment vertical="center"/>
    </xf>
    <xf numFmtId="1" fontId="1" fillId="0" borderId="0" xfId="7" applyNumberFormat="1" applyFont="1"/>
    <xf numFmtId="0" fontId="4" fillId="0" borderId="50" xfId="0" applyFont="1" applyBorder="1" applyAlignment="1">
      <alignment horizontal="center" vertical="top" wrapText="1"/>
    </xf>
    <xf numFmtId="0" fontId="4" fillId="0" borderId="14" xfId="0" applyFont="1" applyBorder="1" applyAlignment="1">
      <alignment horizontal="center" vertical="top" wrapText="1"/>
    </xf>
    <xf numFmtId="0" fontId="4" fillId="0" borderId="20" xfId="0" applyFont="1" applyBorder="1" applyAlignment="1">
      <alignment horizontal="center" vertical="top" wrapText="1"/>
    </xf>
    <xf numFmtId="0" fontId="4" fillId="0" borderId="51" xfId="0" applyFont="1" applyBorder="1" applyAlignment="1">
      <alignment horizontal="center" vertical="top" wrapText="1"/>
    </xf>
    <xf numFmtId="0" fontId="0" fillId="0" borderId="20" xfId="0" applyBorder="1" applyAlignment="1">
      <alignment horizontal="left" wrapText="1"/>
    </xf>
    <xf numFmtId="0" fontId="0" fillId="0" borderId="21" xfId="0" applyBorder="1" applyAlignment="1">
      <alignment horizontal="left" wrapText="1"/>
    </xf>
    <xf numFmtId="0" fontId="0" fillId="0" borderId="14" xfId="0" applyBorder="1" applyAlignment="1">
      <alignment horizontal="left" wrapText="1"/>
    </xf>
    <xf numFmtId="0" fontId="12" fillId="0" borderId="15" xfId="0" applyFont="1" applyBorder="1" applyAlignment="1">
      <alignment horizontal="left"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2" fillId="0" borderId="40" xfId="0" applyFont="1" applyBorder="1" applyAlignment="1">
      <alignment horizontal="left"/>
    </xf>
    <xf numFmtId="0" fontId="12" fillId="0" borderId="21" xfId="0" applyFont="1" applyBorder="1" applyAlignment="1">
      <alignment horizontal="left"/>
    </xf>
    <xf numFmtId="0" fontId="12" fillId="0" borderId="42"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0" fillId="0" borderId="17" xfId="0" applyBorder="1" applyAlignment="1">
      <alignment wrapText="1"/>
    </xf>
    <xf numFmtId="0" fontId="0" fillId="0" borderId="0" xfId="0" applyAlignment="1">
      <alignment wrapText="1"/>
    </xf>
    <xf numFmtId="0" fontId="0" fillId="0" borderId="22" xfId="0" applyBorder="1" applyAlignment="1">
      <alignment wrapText="1"/>
    </xf>
    <xf numFmtId="0" fontId="5" fillId="0" borderId="0" xfId="0" applyFont="1" applyAlignment="1">
      <alignment wrapText="1"/>
    </xf>
    <xf numFmtId="0" fontId="0" fillId="0" borderId="13" xfId="0" applyBorder="1" applyAlignment="1">
      <alignmen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14" xfId="0" applyFont="1" applyBorder="1" applyAlignment="1">
      <alignment horizontal="left" wrapText="1"/>
    </xf>
    <xf numFmtId="0" fontId="11" fillId="0" borderId="0" xfId="0" applyFont="1" applyAlignment="1">
      <alignment horizontal="center"/>
    </xf>
    <xf numFmtId="0" fontId="4" fillId="0" borderId="12"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9" fillId="0" borderId="0" xfId="0" applyFont="1" applyAlignment="1">
      <alignment horizontal="left" vertical="top" wrapText="1"/>
    </xf>
    <xf numFmtId="0" fontId="49" fillId="0" borderId="0" xfId="0" applyFont="1" applyAlignment="1">
      <alignment vertical="top" wrapText="1"/>
    </xf>
    <xf numFmtId="0" fontId="4" fillId="0" borderId="20"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5" fillId="0" borderId="26" xfId="0" applyFont="1" applyBorder="1" applyAlignment="1">
      <alignment vertical="top" wrapText="1"/>
    </xf>
    <xf numFmtId="0" fontId="0" fillId="0" borderId="27" xfId="0" applyBorder="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4" fillId="0" borderId="0" xfId="0" applyFont="1" applyAlignment="1">
      <alignment wrapText="1"/>
    </xf>
    <xf numFmtId="0" fontId="76" fillId="0" borderId="26" xfId="0" applyFont="1" applyBorder="1" applyAlignment="1">
      <alignment horizontal="center" vertical="center"/>
    </xf>
    <xf numFmtId="0" fontId="76" fillId="0" borderId="33" xfId="0" applyFont="1" applyBorder="1" applyAlignment="1">
      <alignment horizontal="center" vertical="center"/>
    </xf>
    <xf numFmtId="0" fontId="76" fillId="0" borderId="27" xfId="0" applyFont="1" applyBorder="1" applyAlignment="1">
      <alignment horizontal="center" vertical="center"/>
    </xf>
    <xf numFmtId="0" fontId="4" fillId="0" borderId="42" xfId="0" applyFont="1" applyBorder="1"/>
    <xf numFmtId="0" fontId="0" fillId="0" borderId="31" xfId="0" applyBorder="1"/>
    <xf numFmtId="0" fontId="0" fillId="0" borderId="32" xfId="0" applyBorder="1"/>
    <xf numFmtId="8" fontId="76" fillId="0" borderId="26" xfId="0" applyNumberFormat="1" applyFont="1" applyBorder="1" applyAlignment="1">
      <alignment horizontal="center" vertical="center"/>
    </xf>
    <xf numFmtId="8" fontId="76" fillId="0" borderId="27" xfId="0" applyNumberFormat="1" applyFont="1" applyBorder="1" applyAlignment="1">
      <alignment horizontal="center" vertical="center"/>
    </xf>
    <xf numFmtId="0" fontId="10" fillId="0" borderId="11" xfId="0" applyFont="1" applyBorder="1" applyAlignment="1">
      <alignment horizontal="left" wrapText="1"/>
    </xf>
    <xf numFmtId="0" fontId="0" fillId="0" borderId="11" xfId="0" applyBorder="1" applyAlignment="1">
      <alignment wrapText="1"/>
    </xf>
    <xf numFmtId="0" fontId="12" fillId="0" borderId="20" xfId="0" applyFont="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xf numFmtId="0" fontId="0" fillId="0" borderId="24" xfId="0" applyBorder="1"/>
    <xf numFmtId="0" fontId="0" fillId="0" borderId="23" xfId="0" applyBorder="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31" fillId="0" borderId="0" xfId="0" applyFont="1" applyAlignment="1">
      <alignment horizontal="left" wrapText="1"/>
    </xf>
    <xf numFmtId="0" fontId="11" fillId="0" borderId="0" xfId="0" applyFont="1" applyAlignment="1">
      <alignment horizontal="left" wrapText="1"/>
    </xf>
    <xf numFmtId="0" fontId="13" fillId="6" borderId="0" xfId="0" applyFont="1" applyFill="1" applyAlignment="1">
      <alignment horizontal="left" wrapText="1"/>
    </xf>
    <xf numFmtId="0" fontId="11" fillId="0" borderId="0" xfId="0" applyFont="1" applyAlignment="1">
      <alignment wrapText="1"/>
    </xf>
    <xf numFmtId="0" fontId="7" fillId="0" borderId="0" xfId="0" applyFont="1" applyAlignment="1">
      <alignment horizontal="left" vertical="top" wrapText="1"/>
    </xf>
    <xf numFmtId="0" fontId="7" fillId="0" borderId="0" xfId="0" applyFont="1" applyAlignment="1">
      <alignment horizontal="left" wrapText="1"/>
    </xf>
    <xf numFmtId="15" fontId="4" fillId="0" borderId="0" xfId="0" applyNumberFormat="1" applyFont="1" applyAlignment="1">
      <alignment horizontal="center" wrapText="1"/>
    </xf>
    <xf numFmtId="0" fontId="4" fillId="0" borderId="0" xfId="0" applyFont="1" applyAlignment="1">
      <alignment horizontal="center" wrapText="1"/>
    </xf>
    <xf numFmtId="2" fontId="4" fillId="0" borderId="0" xfId="0" applyNumberFormat="1" applyFont="1" applyAlignment="1">
      <alignment horizontal="center" wrapText="1"/>
    </xf>
    <xf numFmtId="0" fontId="4" fillId="7" borderId="0" xfId="0" applyFont="1" applyFill="1" applyAlignment="1">
      <alignment horizontal="center" wrapText="1"/>
    </xf>
    <xf numFmtId="15" fontId="4" fillId="0" borderId="25" xfId="0" applyNumberFormat="1" applyFont="1" applyBorder="1" applyAlignment="1">
      <alignment horizontal="center" wrapText="1"/>
    </xf>
    <xf numFmtId="2" fontId="4" fillId="0" borderId="25" xfId="0" applyNumberFormat="1" applyFont="1" applyBorder="1" applyAlignment="1">
      <alignment horizontal="center" wrapText="1"/>
    </xf>
    <xf numFmtId="0" fontId="4" fillId="0" borderId="25" xfId="0" applyFont="1" applyBorder="1" applyAlignment="1">
      <alignment horizontal="center" wrapText="1"/>
    </xf>
    <xf numFmtId="0" fontId="0" fillId="0" borderId="25" xfId="0" applyBorder="1" applyAlignment="1">
      <alignment horizontal="center"/>
    </xf>
    <xf numFmtId="0" fontId="19" fillId="0" borderId="15" xfId="0" applyFont="1" applyBorder="1" applyAlignment="1">
      <alignment vertical="top" wrapText="1"/>
    </xf>
    <xf numFmtId="0" fontId="13" fillId="0" borderId="34"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0" xfId="0" applyFont="1" applyAlignment="1">
      <alignment vertical="top" wrapText="1"/>
    </xf>
    <xf numFmtId="0" fontId="13" fillId="0" borderId="22" xfId="0" applyFont="1" applyBorder="1" applyAlignment="1">
      <alignment vertical="top" wrapText="1"/>
    </xf>
    <xf numFmtId="0" fontId="13" fillId="0" borderId="18" xfId="0" applyFont="1" applyBorder="1" applyAlignment="1">
      <alignment vertical="top" wrapText="1"/>
    </xf>
    <xf numFmtId="0" fontId="13" fillId="0" borderId="24" xfId="0" applyFont="1" applyBorder="1" applyAlignment="1">
      <alignment vertical="top" wrapText="1"/>
    </xf>
    <xf numFmtId="0" fontId="13" fillId="0" borderId="23" xfId="0" applyFont="1" applyBorder="1" applyAlignment="1">
      <alignment vertical="top" wrapText="1"/>
    </xf>
    <xf numFmtId="0" fontId="54" fillId="0" borderId="12" xfId="0" applyFont="1" applyBorder="1" applyAlignment="1">
      <alignment wrapText="1"/>
    </xf>
    <xf numFmtId="0" fontId="0" fillId="0" borderId="12" xfId="0" applyBorder="1" applyAlignment="1">
      <alignment wrapText="1"/>
    </xf>
    <xf numFmtId="0" fontId="63" fillId="0" borderId="42" xfId="0" applyFont="1" applyBorder="1"/>
    <xf numFmtId="0" fontId="64" fillId="0" borderId="0" xfId="0" applyFont="1" applyAlignment="1">
      <alignment wrapText="1"/>
    </xf>
    <xf numFmtId="0" fontId="46" fillId="0" borderId="12" xfId="0" applyFont="1" applyBorder="1" applyAlignment="1">
      <alignment wrapText="1"/>
    </xf>
    <xf numFmtId="0" fontId="46" fillId="0" borderId="0" xfId="0" applyFont="1" applyAlignment="1">
      <alignment wrapText="1"/>
    </xf>
    <xf numFmtId="1" fontId="4" fillId="3" borderId="0" xfId="0" applyNumberFormat="1" applyFont="1" applyFill="1" applyAlignment="1">
      <alignment wrapText="1"/>
    </xf>
    <xf numFmtId="0" fontId="4" fillId="3" borderId="0" xfId="0" applyFont="1" applyFill="1" applyAlignment="1">
      <alignment wrapText="1"/>
    </xf>
    <xf numFmtId="0" fontId="4" fillId="0" borderId="15" xfId="0" applyFont="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46">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00FF"/>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4"/>
  <sheetViews>
    <sheetView workbookViewId="0">
      <selection activeCell="A2" sqref="A2"/>
    </sheetView>
  </sheetViews>
  <sheetFormatPr defaultRowHeight="12.5" x14ac:dyDescent="0.25"/>
  <cols>
    <col min="1" max="1" width="35.1796875" customWidth="1"/>
    <col min="2" max="2" width="11.81640625" customWidth="1"/>
    <col min="3" max="3" width="10.453125" customWidth="1"/>
    <col min="4" max="4" width="12.54296875" customWidth="1"/>
    <col min="5" max="5" width="12.26953125" customWidth="1"/>
    <col min="6" max="6" width="13.54296875" customWidth="1"/>
    <col min="7" max="7" width="9.453125" customWidth="1"/>
    <col min="8" max="8" width="10.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20" width="9.54296875" bestFit="1" customWidth="1"/>
    <col min="21" max="22" width="10.81640625" bestFit="1" customWidth="1"/>
  </cols>
  <sheetData>
    <row r="1" spans="1:15" ht="12.75" customHeight="1" x14ac:dyDescent="0.3">
      <c r="A1" s="8" t="s">
        <v>1782</v>
      </c>
      <c r="B1" s="140">
        <v>44652</v>
      </c>
      <c r="I1" s="42" t="s">
        <v>325</v>
      </c>
    </row>
    <row r="2" spans="1:15" ht="12.75" customHeight="1" x14ac:dyDescent="0.3">
      <c r="A2" s="218"/>
    </row>
    <row r="3" spans="1:15" ht="12.75" customHeight="1" x14ac:dyDescent="0.3">
      <c r="A3" s="218"/>
    </row>
    <row r="4" spans="1:15" ht="12.75" customHeight="1" x14ac:dyDescent="0.3">
      <c r="A4" s="218" t="s">
        <v>1394</v>
      </c>
    </row>
    <row r="5" spans="1:15" ht="12.75" customHeight="1" x14ac:dyDescent="0.3">
      <c r="A5" s="218"/>
    </row>
    <row r="6" spans="1:15" ht="12.75" customHeight="1" thickBot="1" x14ac:dyDescent="0.35">
      <c r="A6" s="1" t="s">
        <v>347</v>
      </c>
    </row>
    <row r="7" spans="1:15" ht="12.75" customHeight="1" thickBot="1" x14ac:dyDescent="0.3">
      <c r="A7" s="514" t="s">
        <v>326</v>
      </c>
      <c r="B7" s="515" t="s">
        <v>327</v>
      </c>
      <c r="C7" s="516" t="s">
        <v>348</v>
      </c>
      <c r="D7" s="516">
        <v>1</v>
      </c>
      <c r="E7" s="516">
        <v>2</v>
      </c>
      <c r="F7" s="516">
        <v>3</v>
      </c>
      <c r="G7" s="516">
        <v>4</v>
      </c>
      <c r="H7" s="516">
        <v>5</v>
      </c>
      <c r="I7" s="516">
        <v>6</v>
      </c>
      <c r="J7" s="516">
        <v>7</v>
      </c>
      <c r="K7" s="516">
        <v>8</v>
      </c>
      <c r="L7" s="516">
        <v>9</v>
      </c>
      <c r="M7" s="516">
        <v>10</v>
      </c>
      <c r="N7" s="516">
        <v>11</v>
      </c>
      <c r="O7" s="516">
        <v>12</v>
      </c>
    </row>
    <row r="8" spans="1:15" ht="12.75" customHeight="1" thickBot="1" x14ac:dyDescent="0.35">
      <c r="A8" s="513" t="s">
        <v>376</v>
      </c>
      <c r="B8" s="509" t="s">
        <v>1141</v>
      </c>
      <c r="C8" s="636">
        <v>87354</v>
      </c>
      <c r="D8" s="636">
        <v>90137</v>
      </c>
      <c r="E8" s="636">
        <v>94789</v>
      </c>
      <c r="F8" s="636">
        <v>100191</v>
      </c>
      <c r="G8" s="636">
        <v>106363</v>
      </c>
      <c r="H8" s="636">
        <v>109882</v>
      </c>
      <c r="I8" s="636">
        <v>113408</v>
      </c>
      <c r="J8" s="394"/>
      <c r="K8" s="394"/>
      <c r="L8" s="394"/>
      <c r="M8" s="394"/>
      <c r="N8" s="394"/>
      <c r="O8" s="394"/>
    </row>
    <row r="9" spans="1:15" ht="12.65" customHeight="1" thickBot="1" x14ac:dyDescent="0.3">
      <c r="A9" s="510"/>
      <c r="B9" s="942" t="s">
        <v>1140</v>
      </c>
      <c r="C9" s="637"/>
      <c r="D9" s="638"/>
      <c r="E9" s="638"/>
      <c r="F9" s="638"/>
      <c r="G9" s="638"/>
      <c r="H9" s="394"/>
      <c r="I9" s="394"/>
      <c r="J9" s="394"/>
      <c r="K9" s="394"/>
      <c r="L9" s="394"/>
      <c r="M9" s="394"/>
      <c r="N9" s="394"/>
      <c r="O9" s="394"/>
    </row>
    <row r="10" spans="1:15" ht="12.65" customHeight="1" thickBot="1" x14ac:dyDescent="0.35">
      <c r="A10" s="512" t="s">
        <v>1109</v>
      </c>
      <c r="B10" s="943"/>
      <c r="C10" s="659">
        <v>66634</v>
      </c>
      <c r="D10" s="659">
        <v>71401</v>
      </c>
      <c r="E10" s="659">
        <v>76171</v>
      </c>
      <c r="F10" s="659">
        <v>80939</v>
      </c>
      <c r="G10" s="659">
        <v>86376</v>
      </c>
      <c r="H10" s="682" t="s">
        <v>1405</v>
      </c>
      <c r="I10" s="683"/>
      <c r="J10" s="394"/>
      <c r="K10" s="394"/>
      <c r="L10" s="394"/>
      <c r="M10" s="394"/>
      <c r="N10" s="394"/>
      <c r="O10" s="394"/>
    </row>
    <row r="11" spans="1:15" ht="12.65" customHeight="1" thickBot="1" x14ac:dyDescent="0.35">
      <c r="A11" s="517" t="s">
        <v>933</v>
      </c>
      <c r="B11" s="590" t="s">
        <v>278</v>
      </c>
      <c r="C11" s="686">
        <v>35940</v>
      </c>
      <c r="D11" s="686">
        <v>38137</v>
      </c>
      <c r="E11" s="892">
        <v>41209</v>
      </c>
      <c r="F11" s="893">
        <v>43068</v>
      </c>
      <c r="G11" s="893">
        <v>45305</v>
      </c>
      <c r="H11" s="894">
        <v>47547</v>
      </c>
      <c r="I11" s="895">
        <v>49787</v>
      </c>
      <c r="J11" s="896">
        <v>52028</v>
      </c>
      <c r="K11" s="690">
        <v>54267</v>
      </c>
      <c r="L11" s="896">
        <v>56510</v>
      </c>
      <c r="M11" s="394"/>
      <c r="N11" s="394"/>
      <c r="O11" s="394"/>
    </row>
    <row r="12" spans="1:15" ht="12.65" customHeight="1" thickBot="1" x14ac:dyDescent="0.35">
      <c r="A12" s="517" t="s">
        <v>1068</v>
      </c>
      <c r="B12" s="660" t="s">
        <v>1069</v>
      </c>
      <c r="C12" s="686">
        <v>35940</v>
      </c>
      <c r="D12" s="686">
        <v>38137</v>
      </c>
      <c r="E12" s="687">
        <v>41209</v>
      </c>
      <c r="F12" s="688">
        <v>43068</v>
      </c>
      <c r="G12" s="688">
        <v>45305</v>
      </c>
      <c r="H12" s="689">
        <v>47547</v>
      </c>
      <c r="I12" s="394"/>
      <c r="J12" s="394"/>
      <c r="K12" s="394"/>
      <c r="L12" s="394"/>
      <c r="M12" s="394"/>
      <c r="N12" s="394"/>
      <c r="O12" s="394"/>
    </row>
    <row r="13" spans="1:15" ht="12.65" customHeight="1" thickBot="1" x14ac:dyDescent="0.35">
      <c r="A13" s="517" t="s">
        <v>1142</v>
      </c>
      <c r="B13" s="597" t="s">
        <v>1070</v>
      </c>
      <c r="C13" s="686">
        <v>35940</v>
      </c>
      <c r="D13" s="686">
        <v>38137</v>
      </c>
      <c r="E13" s="687">
        <v>41209</v>
      </c>
      <c r="F13" s="688">
        <v>43068</v>
      </c>
      <c r="G13" s="688">
        <v>45305</v>
      </c>
      <c r="H13" s="689">
        <v>47547</v>
      </c>
      <c r="M13" s="394"/>
      <c r="N13" s="394"/>
      <c r="O13" s="394"/>
    </row>
    <row r="14" spans="1:15" ht="12.65" customHeight="1" thickBot="1" x14ac:dyDescent="0.35">
      <c r="A14" s="517" t="s">
        <v>1262</v>
      </c>
      <c r="B14" s="518" t="s">
        <v>1324</v>
      </c>
      <c r="C14" s="639">
        <v>33798</v>
      </c>
      <c r="D14" s="639">
        <v>36009</v>
      </c>
      <c r="E14" s="639">
        <v>38218</v>
      </c>
      <c r="F14" s="639">
        <v>40429</v>
      </c>
      <c r="G14" s="639">
        <v>42638</v>
      </c>
      <c r="H14" s="639">
        <v>44849</v>
      </c>
      <c r="I14" s="639">
        <v>47059</v>
      </c>
      <c r="J14" s="42"/>
      <c r="M14" s="394"/>
      <c r="N14" s="394"/>
      <c r="O14" s="394"/>
    </row>
    <row r="15" spans="1:15" ht="12.65" customHeight="1" thickBot="1" x14ac:dyDescent="0.35">
      <c r="A15" s="520" t="s">
        <v>280</v>
      </c>
      <c r="B15" s="519" t="s">
        <v>365</v>
      </c>
      <c r="C15" s="639">
        <v>33633</v>
      </c>
      <c r="D15" s="639">
        <v>35833</v>
      </c>
      <c r="E15" s="639">
        <v>38031</v>
      </c>
      <c r="F15" s="692"/>
      <c r="G15" s="692"/>
      <c r="H15" s="692"/>
      <c r="I15" s="692"/>
      <c r="M15" s="394"/>
      <c r="N15" s="394"/>
      <c r="O15" s="394"/>
    </row>
    <row r="16" spans="1:15" ht="12.65" customHeight="1" thickBot="1" x14ac:dyDescent="0.35">
      <c r="A16" s="520" t="s">
        <v>366</v>
      </c>
      <c r="B16" s="521" t="s">
        <v>367</v>
      </c>
      <c r="C16" s="639">
        <v>27115</v>
      </c>
      <c r="D16" s="639">
        <v>28808</v>
      </c>
      <c r="E16" s="639">
        <v>30502</v>
      </c>
      <c r="F16" s="394"/>
      <c r="G16" s="394" t="s">
        <v>325</v>
      </c>
      <c r="H16" s="394"/>
      <c r="I16" s="394"/>
      <c r="J16" s="394"/>
      <c r="K16" s="394"/>
      <c r="L16" s="394"/>
      <c r="M16" s="394"/>
      <c r="N16" s="394"/>
      <c r="O16" s="394"/>
    </row>
    <row r="17" spans="1:16" ht="12.65" customHeight="1" thickBot="1" x14ac:dyDescent="0.3">
      <c r="A17" s="398"/>
      <c r="F17" s="693"/>
      <c r="G17" s="394"/>
      <c r="H17" s="394"/>
      <c r="I17" s="394"/>
      <c r="J17" s="394"/>
      <c r="K17" s="394"/>
      <c r="L17" s="394"/>
      <c r="M17" s="394"/>
      <c r="N17" s="394"/>
      <c r="O17" s="394"/>
    </row>
    <row r="18" spans="1:16" ht="12.65" customHeight="1" thickBot="1" x14ac:dyDescent="0.4">
      <c r="A18" s="591" t="s">
        <v>1108</v>
      </c>
      <c r="B18" s="8"/>
      <c r="C18" s="694"/>
      <c r="D18" s="694"/>
      <c r="E18" s="694"/>
      <c r="F18" s="694"/>
      <c r="G18" s="694"/>
      <c r="H18" s="694"/>
      <c r="I18" s="694"/>
      <c r="J18" s="394"/>
      <c r="K18" s="394"/>
      <c r="L18" s="394"/>
      <c r="M18" s="394"/>
      <c r="N18" s="394"/>
      <c r="O18" s="394"/>
      <c r="P18" s="695"/>
    </row>
    <row r="19" spans="1:16" ht="12.75" customHeight="1" thickBot="1" x14ac:dyDescent="0.35">
      <c r="A19" s="517" t="s">
        <v>353</v>
      </c>
      <c r="B19" s="592" t="s">
        <v>351</v>
      </c>
      <c r="C19" s="691">
        <v>46274</v>
      </c>
      <c r="D19" s="691">
        <v>51177</v>
      </c>
      <c r="E19" s="691">
        <v>56074</v>
      </c>
      <c r="F19" s="691">
        <v>60977</v>
      </c>
      <c r="G19" s="691">
        <v>65877</v>
      </c>
      <c r="H19" s="691">
        <v>70778</v>
      </c>
      <c r="I19" s="691">
        <v>77249</v>
      </c>
      <c r="J19" s="691">
        <v>82858</v>
      </c>
      <c r="K19" s="691">
        <v>85186</v>
      </c>
      <c r="L19" s="691">
        <v>88222</v>
      </c>
      <c r="M19" s="691">
        <v>91258</v>
      </c>
      <c r="N19" s="691">
        <v>94295</v>
      </c>
      <c r="O19" s="691">
        <v>97332</v>
      </c>
      <c r="P19" s="691">
        <v>100373</v>
      </c>
    </row>
    <row r="20" spans="1:16" ht="12.75" customHeight="1" thickBot="1" x14ac:dyDescent="0.4">
      <c r="A20" s="517" t="s">
        <v>354</v>
      </c>
      <c r="B20" s="466" t="s">
        <v>355</v>
      </c>
      <c r="C20" s="691">
        <v>41864</v>
      </c>
      <c r="D20" s="691">
        <v>45187</v>
      </c>
      <c r="E20" s="691">
        <v>48510</v>
      </c>
      <c r="F20" s="691">
        <v>51831</v>
      </c>
      <c r="G20" s="691">
        <v>55156</v>
      </c>
      <c r="H20" s="696">
        <v>58476</v>
      </c>
      <c r="I20" s="691">
        <v>61801</v>
      </c>
      <c r="J20" s="691">
        <v>65123</v>
      </c>
      <c r="K20" s="388"/>
      <c r="L20" s="388"/>
      <c r="M20" s="388"/>
      <c r="N20" s="388"/>
      <c r="O20" s="388"/>
    </row>
    <row r="21" spans="1:16" ht="12.75" customHeight="1" thickBot="1" x14ac:dyDescent="0.4">
      <c r="A21" s="525"/>
      <c r="B21" s="524"/>
      <c r="C21" s="697" t="s">
        <v>356</v>
      </c>
      <c r="D21" s="698" t="s">
        <v>356</v>
      </c>
      <c r="E21" s="698" t="s">
        <v>356</v>
      </c>
      <c r="F21" s="698" t="s">
        <v>356</v>
      </c>
      <c r="G21" s="698" t="s">
        <v>356</v>
      </c>
      <c r="H21" s="698" t="s">
        <v>356</v>
      </c>
      <c r="I21" s="698" t="s">
        <v>357</v>
      </c>
      <c r="J21" s="698" t="s">
        <v>357</v>
      </c>
      <c r="K21" s="698" t="s">
        <v>357</v>
      </c>
      <c r="L21" s="698" t="s">
        <v>357</v>
      </c>
      <c r="M21" s="698" t="s">
        <v>357</v>
      </c>
      <c r="N21" s="698" t="s">
        <v>357</v>
      </c>
      <c r="O21" s="388"/>
    </row>
    <row r="22" spans="1:16" ht="12.75" customHeight="1" thickBot="1" x14ac:dyDescent="0.4">
      <c r="A22" s="526" t="s">
        <v>354</v>
      </c>
      <c r="B22" s="466" t="s">
        <v>311</v>
      </c>
      <c r="C22" s="691">
        <v>41864</v>
      </c>
      <c r="D22" s="691">
        <v>45187</v>
      </c>
      <c r="E22" s="691">
        <v>48510</v>
      </c>
      <c r="F22" s="691">
        <v>51831</v>
      </c>
      <c r="G22" s="691">
        <v>55156</v>
      </c>
      <c r="H22" s="696">
        <v>58476</v>
      </c>
      <c r="I22" s="691">
        <v>61801</v>
      </c>
      <c r="J22" s="691">
        <v>65123</v>
      </c>
      <c r="K22" s="691">
        <v>68446</v>
      </c>
      <c r="L22" s="691">
        <v>71769</v>
      </c>
      <c r="M22" s="691">
        <v>75090</v>
      </c>
      <c r="N22" s="691">
        <v>78414</v>
      </c>
      <c r="O22" s="699"/>
    </row>
    <row r="23" spans="1:16" ht="12.65" hidden="1" customHeight="1" x14ac:dyDescent="0.35">
      <c r="A23" s="528"/>
      <c r="B23" s="8"/>
      <c r="C23" s="700"/>
      <c r="D23" s="700"/>
      <c r="E23" s="700"/>
      <c r="F23" s="700"/>
      <c r="G23" s="700"/>
      <c r="H23" s="700"/>
      <c r="I23" s="700"/>
      <c r="J23" s="700"/>
      <c r="K23" s="700"/>
      <c r="L23" s="700"/>
      <c r="M23" s="700"/>
      <c r="N23" s="700"/>
      <c r="O23" s="699"/>
    </row>
    <row r="24" spans="1:16" ht="12.65" hidden="1" customHeight="1" thickBot="1" x14ac:dyDescent="0.4">
      <c r="A24" s="523"/>
      <c r="B24" s="468"/>
      <c r="C24" s="701"/>
      <c r="D24" s="701"/>
      <c r="E24" s="701" t="s">
        <v>325</v>
      </c>
      <c r="F24" s="701"/>
      <c r="G24" s="701"/>
      <c r="H24" s="702"/>
      <c r="I24" s="702"/>
      <c r="J24" s="703"/>
      <c r="K24" s="388"/>
      <c r="L24" s="388"/>
      <c r="M24" s="388"/>
      <c r="N24" s="388"/>
      <c r="O24" s="388"/>
    </row>
    <row r="25" spans="1:16" ht="12.65" hidden="1" customHeight="1" thickBot="1" x14ac:dyDescent="0.4">
      <c r="A25" s="465" t="s">
        <v>358</v>
      </c>
      <c r="B25" s="466" t="s">
        <v>359</v>
      </c>
      <c r="C25" s="704">
        <v>47560</v>
      </c>
      <c r="D25" s="704">
        <v>50455</v>
      </c>
      <c r="E25" s="704">
        <v>53350</v>
      </c>
      <c r="F25" s="704">
        <v>56243</v>
      </c>
      <c r="G25" s="704">
        <v>59139</v>
      </c>
      <c r="H25" s="704">
        <v>62033</v>
      </c>
      <c r="I25" s="704">
        <v>64926</v>
      </c>
      <c r="J25" s="704">
        <v>67822</v>
      </c>
      <c r="K25" s="388"/>
      <c r="L25" s="388" t="s">
        <v>1139</v>
      </c>
      <c r="M25" s="388"/>
      <c r="N25" s="388"/>
      <c r="O25" s="388"/>
    </row>
    <row r="26" spans="1:16" ht="12.65" hidden="1" customHeight="1" thickBot="1" x14ac:dyDescent="0.4">
      <c r="A26" s="384"/>
      <c r="B26" s="467"/>
      <c r="C26" s="703"/>
      <c r="D26" s="703"/>
      <c r="E26" s="703"/>
      <c r="F26" s="703"/>
      <c r="G26" s="703"/>
      <c r="H26" s="703"/>
      <c r="I26" s="703"/>
      <c r="J26" s="703"/>
      <c r="K26" s="388"/>
      <c r="L26" s="388" t="s">
        <v>1139</v>
      </c>
      <c r="M26" s="388"/>
      <c r="N26" s="388"/>
      <c r="O26" s="388"/>
    </row>
    <row r="27" spans="1:16" ht="12.65" hidden="1" customHeight="1" thickBot="1" x14ac:dyDescent="0.4">
      <c r="A27" s="469" t="s">
        <v>360</v>
      </c>
      <c r="B27" s="466" t="s">
        <v>361</v>
      </c>
      <c r="C27" s="704">
        <v>33657</v>
      </c>
      <c r="D27" s="704">
        <v>35480</v>
      </c>
      <c r="E27" s="704">
        <v>37302</v>
      </c>
      <c r="F27" s="704">
        <v>39124</v>
      </c>
      <c r="G27" s="704">
        <v>40946</v>
      </c>
      <c r="H27" s="704">
        <v>42758</v>
      </c>
      <c r="I27" s="704">
        <v>44590</v>
      </c>
      <c r="J27" s="704">
        <v>46413</v>
      </c>
      <c r="K27" s="705"/>
      <c r="L27" s="705"/>
      <c r="M27" s="705"/>
      <c r="N27" s="705"/>
      <c r="O27" s="705"/>
    </row>
    <row r="28" spans="1:16" ht="12.75" customHeight="1" thickBot="1" x14ac:dyDescent="0.35">
      <c r="A28" s="529" t="s">
        <v>362</v>
      </c>
      <c r="B28" s="944" t="s">
        <v>1110</v>
      </c>
      <c r="C28" s="706">
        <v>37496</v>
      </c>
      <c r="D28" s="707">
        <v>39353</v>
      </c>
      <c r="E28" s="892">
        <v>41209</v>
      </c>
      <c r="F28" s="893">
        <v>43068</v>
      </c>
      <c r="G28" s="893">
        <v>45305</v>
      </c>
      <c r="H28" s="894">
        <v>47547</v>
      </c>
      <c r="I28" s="895">
        <v>49787</v>
      </c>
      <c r="J28" s="896">
        <v>52028</v>
      </c>
      <c r="K28" s="690">
        <v>54267</v>
      </c>
      <c r="L28" s="896">
        <v>56510</v>
      </c>
    </row>
    <row r="29" spans="1:16" ht="12.75" customHeight="1" thickBot="1" x14ac:dyDescent="0.4">
      <c r="A29" s="530"/>
      <c r="B29" s="945"/>
      <c r="C29" s="708"/>
      <c r="D29" s="709"/>
      <c r="E29" s="709"/>
      <c r="F29" s="709"/>
      <c r="G29" s="709"/>
      <c r="H29" s="694"/>
      <c r="I29" s="694"/>
      <c r="J29" s="394"/>
      <c r="K29" s="394"/>
      <c r="L29" s="394"/>
    </row>
    <row r="30" spans="1:16" ht="12.75" customHeight="1" thickBot="1" x14ac:dyDescent="0.35">
      <c r="A30" s="525" t="s">
        <v>1143</v>
      </c>
      <c r="B30" s="466" t="s">
        <v>368</v>
      </c>
      <c r="C30" s="710">
        <v>5455</v>
      </c>
      <c r="D30" s="710">
        <v>5772</v>
      </c>
      <c r="E30" s="710">
        <v>6090</v>
      </c>
      <c r="F30" s="710">
        <v>6405</v>
      </c>
      <c r="G30" s="710">
        <v>6721</v>
      </c>
      <c r="H30" s="710">
        <v>7036</v>
      </c>
      <c r="I30" s="710">
        <v>7351</v>
      </c>
      <c r="J30" s="711"/>
      <c r="K30" s="711"/>
    </row>
    <row r="31" spans="1:16" ht="12.75" customHeight="1" thickBot="1" x14ac:dyDescent="0.35">
      <c r="A31" s="531"/>
      <c r="B31" s="532" t="s">
        <v>369</v>
      </c>
      <c r="C31" s="712">
        <f t="shared" ref="C31:I31" si="0">C30*11</f>
        <v>60005</v>
      </c>
      <c r="D31" s="713">
        <f t="shared" si="0"/>
        <v>63492</v>
      </c>
      <c r="E31" s="713">
        <f t="shared" si="0"/>
        <v>66990</v>
      </c>
      <c r="F31" s="713">
        <f t="shared" si="0"/>
        <v>70455</v>
      </c>
      <c r="G31" s="713">
        <f t="shared" si="0"/>
        <v>73931</v>
      </c>
      <c r="H31" s="713">
        <f t="shared" si="0"/>
        <v>77396</v>
      </c>
      <c r="I31" s="713">
        <f t="shared" si="0"/>
        <v>80861</v>
      </c>
      <c r="J31" s="711"/>
      <c r="K31" s="711"/>
    </row>
    <row r="32" spans="1:16" ht="12.75" customHeight="1" thickBot="1" x14ac:dyDescent="0.4">
      <c r="A32" s="533"/>
      <c r="B32" s="15"/>
      <c r="C32" s="534"/>
      <c r="D32" s="534"/>
      <c r="E32" s="534"/>
      <c r="F32" s="385"/>
      <c r="G32" s="385"/>
      <c r="H32" s="385"/>
      <c r="I32" s="385"/>
      <c r="J32" s="388"/>
      <c r="K32" s="388"/>
      <c r="L32" s="388"/>
    </row>
    <row r="33" spans="1:12" ht="12.75" customHeight="1" thickBot="1" x14ac:dyDescent="0.4">
      <c r="A33" s="535" t="s">
        <v>1084</v>
      </c>
      <c r="B33" s="535" t="s">
        <v>363</v>
      </c>
      <c r="C33" s="536">
        <v>23206</v>
      </c>
      <c r="D33" s="536">
        <v>24654</v>
      </c>
      <c r="E33" s="536">
        <v>26102</v>
      </c>
      <c r="F33" s="561" t="s">
        <v>1406</v>
      </c>
      <c r="G33" s="388"/>
      <c r="H33" s="388"/>
      <c r="I33" s="388"/>
      <c r="J33" s="388"/>
      <c r="K33" s="388"/>
      <c r="L33" s="388"/>
    </row>
    <row r="34" spans="1:12" ht="12.75" customHeight="1" thickBot="1" x14ac:dyDescent="0.35">
      <c r="A34" s="535" t="s">
        <v>1085</v>
      </c>
      <c r="B34" s="535" t="s">
        <v>364</v>
      </c>
      <c r="C34" s="535">
        <f>$C$33</f>
        <v>23206</v>
      </c>
      <c r="D34" s="535">
        <f>$D$33</f>
        <v>24654</v>
      </c>
      <c r="E34" s="537"/>
      <c r="F34" s="561" t="s">
        <v>1406</v>
      </c>
      <c r="G34" s="42"/>
    </row>
    <row r="35" spans="1:12" ht="12.75" customHeight="1" thickBot="1" x14ac:dyDescent="0.35">
      <c r="A35" s="535" t="s">
        <v>370</v>
      </c>
      <c r="B35" s="535" t="s">
        <v>371</v>
      </c>
      <c r="C35" s="535">
        <f>ROUNDUP($C$33/2,0)</f>
        <v>11603</v>
      </c>
      <c r="D35" s="538" t="s">
        <v>372</v>
      </c>
      <c r="E35" s="537"/>
      <c r="F35" s="561" t="s">
        <v>1406</v>
      </c>
      <c r="G35" s="42"/>
      <c r="I35" s="141"/>
    </row>
    <row r="36" spans="1:12" ht="12.75" customHeight="1" x14ac:dyDescent="0.3">
      <c r="A36" s="218"/>
    </row>
    <row r="37" spans="1:12" ht="12.75" customHeight="1" x14ac:dyDescent="0.3">
      <c r="A37" s="218"/>
    </row>
    <row r="38" spans="1:12" ht="12.75" customHeight="1" x14ac:dyDescent="0.3">
      <c r="A38" s="218"/>
    </row>
    <row r="39" spans="1:12" ht="12.75" customHeight="1" x14ac:dyDescent="0.3">
      <c r="A39" s="218" t="s">
        <v>1391</v>
      </c>
    </row>
    <row r="40" spans="1:12" ht="12.75" customHeight="1" x14ac:dyDescent="0.25">
      <c r="B40" s="24"/>
    </row>
    <row r="41" spans="1:12" ht="12.75" customHeight="1" x14ac:dyDescent="0.3">
      <c r="A41" s="1" t="s">
        <v>437</v>
      </c>
      <c r="B41" s="24"/>
    </row>
    <row r="42" spans="1:12" ht="12.75" customHeight="1" x14ac:dyDescent="0.35">
      <c r="A42" s="25" t="s">
        <v>438</v>
      </c>
      <c r="B42" s="8" t="s">
        <v>439</v>
      </c>
    </row>
    <row r="43" spans="1:12" ht="12.75" customHeight="1" x14ac:dyDescent="0.25"/>
    <row r="44" spans="1:12" ht="12.75" customHeight="1" x14ac:dyDescent="0.3">
      <c r="A44" s="148" t="s">
        <v>440</v>
      </c>
      <c r="B44" s="149" t="s">
        <v>348</v>
      </c>
      <c r="C44" s="148" t="s">
        <v>441</v>
      </c>
      <c r="D44" s="151" t="s">
        <v>934</v>
      </c>
    </row>
    <row r="45" spans="1:12" ht="12.75" customHeight="1" x14ac:dyDescent="0.25">
      <c r="A45" s="14"/>
      <c r="B45" s="150"/>
      <c r="C45" s="14"/>
      <c r="D45" s="152"/>
    </row>
    <row r="46" spans="1:12" ht="12.75" customHeight="1" thickBot="1" x14ac:dyDescent="0.3">
      <c r="A46" s="20" t="s">
        <v>279</v>
      </c>
      <c r="B46" s="714">
        <v>16347</v>
      </c>
      <c r="C46" s="714">
        <v>23730</v>
      </c>
      <c r="D46" s="714"/>
    </row>
    <row r="47" spans="1:12" ht="12.75" customHeight="1" thickBot="1" x14ac:dyDescent="0.35">
      <c r="A47" s="20" t="s">
        <v>444</v>
      </c>
      <c r="B47" s="714">
        <v>6332</v>
      </c>
      <c r="C47" s="714">
        <v>12674</v>
      </c>
      <c r="D47" s="714">
        <v>16347</v>
      </c>
      <c r="F47" s="622"/>
    </row>
    <row r="48" spans="1:12" ht="12.75" customHeight="1" thickBot="1" x14ac:dyDescent="0.3">
      <c r="A48" s="20" t="s">
        <v>445</v>
      </c>
      <c r="B48" s="714">
        <v>5295</v>
      </c>
      <c r="C48" s="714">
        <v>10548</v>
      </c>
      <c r="D48" s="714">
        <v>12674</v>
      </c>
    </row>
    <row r="49" spans="1:8" ht="12.75" customHeight="1" thickBot="1" x14ac:dyDescent="0.3">
      <c r="A49" s="20" t="s">
        <v>446</v>
      </c>
      <c r="B49" s="714">
        <v>4222</v>
      </c>
      <c r="C49" s="714">
        <v>8440</v>
      </c>
      <c r="D49" s="714">
        <v>10548</v>
      </c>
    </row>
    <row r="50" spans="1:8" ht="12.75" customHeight="1" x14ac:dyDescent="0.25">
      <c r="A50" s="26" t="s">
        <v>1245</v>
      </c>
      <c r="B50" s="24"/>
    </row>
    <row r="51" spans="1:8" ht="12.75" customHeight="1" x14ac:dyDescent="0.3">
      <c r="A51" s="218"/>
    </row>
    <row r="52" spans="1:8" ht="12.75" customHeight="1" x14ac:dyDescent="0.35">
      <c r="A52" s="25" t="s">
        <v>448</v>
      </c>
      <c r="B52" s="8" t="s">
        <v>449</v>
      </c>
    </row>
    <row r="53" spans="1:8" ht="12.75" customHeight="1" x14ac:dyDescent="0.3">
      <c r="A53" s="385" t="s">
        <v>450</v>
      </c>
      <c r="B53" s="24"/>
    </row>
    <row r="54" spans="1:8" ht="12.75" customHeight="1" x14ac:dyDescent="0.3">
      <c r="A54" s="149" t="s">
        <v>935</v>
      </c>
      <c r="B54" s="19"/>
      <c r="C54" s="18" t="s">
        <v>327</v>
      </c>
      <c r="D54" s="422" t="s">
        <v>348</v>
      </c>
      <c r="E54" s="422" t="s">
        <v>441</v>
      </c>
      <c r="F54" s="18" t="s">
        <v>442</v>
      </c>
    </row>
    <row r="55" spans="1:8" ht="12.75" customHeight="1" x14ac:dyDescent="0.25">
      <c r="A55" s="154" t="s">
        <v>451</v>
      </c>
      <c r="B55" s="53" t="s">
        <v>443</v>
      </c>
      <c r="C55" s="20" t="s">
        <v>452</v>
      </c>
      <c r="D55" s="715">
        <f>SUM(G10+B46)</f>
        <v>102723</v>
      </c>
      <c r="E55" s="715">
        <f>SUM(G10+C46)</f>
        <v>110106</v>
      </c>
      <c r="F55" s="20"/>
    </row>
    <row r="56" spans="1:8" ht="12.75" customHeight="1" x14ac:dyDescent="0.25">
      <c r="A56" s="154" t="s">
        <v>453</v>
      </c>
      <c r="B56" s="53" t="s">
        <v>444</v>
      </c>
      <c r="C56" s="20" t="s">
        <v>454</v>
      </c>
      <c r="D56" s="715">
        <f>SUM(G10+B47)</f>
        <v>92708</v>
      </c>
      <c r="E56" s="715">
        <f>SUM(G10+C47)</f>
        <v>99050</v>
      </c>
      <c r="F56" s="715">
        <f>SUM(G10+D47)</f>
        <v>102723</v>
      </c>
    </row>
    <row r="57" spans="1:8" ht="12.75" customHeight="1" x14ac:dyDescent="0.25">
      <c r="A57" s="154"/>
      <c r="B57" s="53" t="s">
        <v>445</v>
      </c>
      <c r="C57" s="20" t="s">
        <v>455</v>
      </c>
      <c r="D57" s="715">
        <f>SUM(G10+B48)</f>
        <v>91671</v>
      </c>
      <c r="E57" s="715">
        <f>SUM(G10+C48)</f>
        <v>96924</v>
      </c>
      <c r="F57" s="715">
        <f>SUM(G10+D48)</f>
        <v>99050</v>
      </c>
    </row>
    <row r="58" spans="1:8" ht="12.75" customHeight="1" x14ac:dyDescent="0.25">
      <c r="A58" s="154"/>
      <c r="B58" s="53" t="s">
        <v>446</v>
      </c>
      <c r="C58" s="20" t="s">
        <v>456</v>
      </c>
      <c r="D58" s="715">
        <f>SUM(G10+B49)</f>
        <v>90598</v>
      </c>
      <c r="E58" s="715">
        <f>SUM(G10+C49)</f>
        <v>94816</v>
      </c>
      <c r="F58" s="715">
        <f>SUM(G10+D49)</f>
        <v>96924</v>
      </c>
    </row>
    <row r="59" spans="1:8" ht="12.75" customHeight="1" x14ac:dyDescent="0.25">
      <c r="A59" s="955" t="s">
        <v>1144</v>
      </c>
      <c r="B59" s="956"/>
      <c r="C59" s="956"/>
      <c r="D59" s="956"/>
      <c r="E59" s="956"/>
      <c r="F59" s="956"/>
    </row>
    <row r="60" spans="1:8" ht="12.75" customHeight="1" x14ac:dyDescent="0.25">
      <c r="A60" s="917"/>
      <c r="B60" s="917"/>
      <c r="C60" s="917"/>
      <c r="D60" s="917"/>
      <c r="E60" s="917"/>
      <c r="F60" s="917"/>
    </row>
    <row r="61" spans="1:8" ht="12.75" customHeight="1" x14ac:dyDescent="0.25">
      <c r="A61" s="917"/>
      <c r="B61" s="917"/>
      <c r="C61" s="917"/>
      <c r="D61" s="917"/>
      <c r="E61" s="917"/>
      <c r="F61" s="917"/>
    </row>
    <row r="62" spans="1:8" ht="12.75" customHeight="1" x14ac:dyDescent="0.3">
      <c r="A62" s="218"/>
    </row>
    <row r="63" spans="1:8" ht="12.75" customHeight="1" x14ac:dyDescent="0.4">
      <c r="A63" s="17"/>
      <c r="B63" s="8"/>
      <c r="F63" s="11"/>
      <c r="G63" s="386"/>
      <c r="H63" s="88"/>
    </row>
    <row r="64" spans="1:8" ht="12.75" customHeight="1" x14ac:dyDescent="0.3">
      <c r="A64" s="8" t="s">
        <v>1395</v>
      </c>
      <c r="B64" s="27"/>
      <c r="C64" s="27"/>
      <c r="D64" s="27"/>
      <c r="F64" s="11"/>
      <c r="G64" s="386"/>
      <c r="H64" s="88"/>
    </row>
    <row r="65" spans="1:9" ht="12.75" customHeight="1" x14ac:dyDescent="0.3">
      <c r="A65" s="597" t="s">
        <v>380</v>
      </c>
      <c r="B65" s="8" t="s">
        <v>325</v>
      </c>
      <c r="C65" s="28"/>
      <c r="D65" s="11"/>
      <c r="F65" s="11"/>
      <c r="G65" s="386"/>
      <c r="H65" s="88"/>
    </row>
    <row r="66" spans="1:9" ht="12.75" customHeight="1" x14ac:dyDescent="0.25">
      <c r="A66" s="900" t="s">
        <v>457</v>
      </c>
      <c r="B66" s="901"/>
      <c r="C66" s="898" t="s">
        <v>458</v>
      </c>
      <c r="D66" s="899"/>
      <c r="F66" s="11"/>
      <c r="G66" s="386"/>
      <c r="H66" s="88"/>
    </row>
    <row r="67" spans="1:9" ht="12.75" hidden="1" customHeight="1" x14ac:dyDescent="0.3">
      <c r="A67" s="29" t="s">
        <v>459</v>
      </c>
      <c r="B67" s="448">
        <v>3016</v>
      </c>
      <c r="C67" s="30"/>
      <c r="D67" s="30"/>
      <c r="F67" s="11"/>
      <c r="G67" s="386"/>
      <c r="H67" s="88"/>
    </row>
    <row r="68" spans="1:9" ht="12.75" hidden="1" customHeight="1" x14ac:dyDescent="0.25">
      <c r="A68" s="29" t="s">
        <v>460</v>
      </c>
      <c r="B68" s="449">
        <f>SUM(B67*2)</f>
        <v>6032</v>
      </c>
      <c r="C68" s="30"/>
      <c r="D68" s="30"/>
      <c r="E68" s="434" t="s">
        <v>1125</v>
      </c>
      <c r="F68" s="11"/>
      <c r="G68" s="386"/>
      <c r="H68" s="88"/>
    </row>
    <row r="69" spans="1:9" ht="12.75" hidden="1" customHeight="1" x14ac:dyDescent="0.25">
      <c r="A69" s="29" t="s">
        <v>461</v>
      </c>
      <c r="B69" s="449">
        <f>SUM(B67*3)</f>
        <v>9048</v>
      </c>
      <c r="C69" s="30"/>
      <c r="D69" s="30"/>
      <c r="F69" s="11"/>
      <c r="G69" s="386"/>
      <c r="H69" s="88"/>
    </row>
    <row r="70" spans="1:9" ht="12.75" hidden="1" customHeight="1" x14ac:dyDescent="0.25">
      <c r="A70" s="29" t="s">
        <v>462</v>
      </c>
      <c r="B70" s="449">
        <f>SUM(B67*4)</f>
        <v>12064</v>
      </c>
      <c r="C70" s="30"/>
      <c r="D70" s="30"/>
      <c r="F70" s="11"/>
      <c r="G70" s="386"/>
      <c r="H70" s="88"/>
    </row>
    <row r="71" spans="1:9" ht="12.75" hidden="1" customHeight="1" x14ac:dyDescent="0.25">
      <c r="A71" s="29" t="s">
        <v>463</v>
      </c>
      <c r="B71" s="449">
        <f>SUM(B67*5)</f>
        <v>15080</v>
      </c>
      <c r="C71" s="30"/>
      <c r="D71" s="30"/>
      <c r="F71" s="11"/>
      <c r="G71" s="386"/>
      <c r="H71" s="88"/>
    </row>
    <row r="72" spans="1:9" ht="12.75" hidden="1" customHeight="1" x14ac:dyDescent="0.25">
      <c r="A72" s="29" t="s">
        <v>464</v>
      </c>
      <c r="B72" s="449">
        <f>SUM(B67*6)</f>
        <v>18096</v>
      </c>
      <c r="C72" s="30"/>
      <c r="D72" s="30"/>
      <c r="F72" s="11"/>
      <c r="G72" s="386"/>
      <c r="H72" s="88"/>
    </row>
    <row r="73" spans="1:9" ht="12.75" hidden="1" customHeight="1" x14ac:dyDescent="0.25">
      <c r="A73" s="29" t="s">
        <v>465</v>
      </c>
      <c r="B73" s="449">
        <f>SUM(B67*8)</f>
        <v>24128</v>
      </c>
      <c r="C73" s="30"/>
      <c r="D73" s="30"/>
      <c r="F73" s="11"/>
      <c r="G73" s="386"/>
      <c r="H73" s="88"/>
    </row>
    <row r="74" spans="1:9" ht="12.75" hidden="1" customHeight="1" x14ac:dyDescent="0.25">
      <c r="A74" s="29" t="s">
        <v>466</v>
      </c>
      <c r="B74" s="449">
        <f>SUM(B67*10)</f>
        <v>30160</v>
      </c>
      <c r="C74" s="30"/>
      <c r="D74" s="30"/>
      <c r="F74" s="11"/>
      <c r="G74" s="386"/>
      <c r="H74" s="88"/>
    </row>
    <row r="75" spans="1:9" ht="25.5" thickBot="1" x14ac:dyDescent="0.3">
      <c r="A75" s="29" t="s">
        <v>467</v>
      </c>
      <c r="B75" s="458">
        <v>36924</v>
      </c>
      <c r="C75" s="31" t="s">
        <v>468</v>
      </c>
      <c r="D75" s="636">
        <v>36924</v>
      </c>
      <c r="F75" s="11"/>
      <c r="G75" s="386"/>
      <c r="H75" s="88"/>
    </row>
    <row r="76" spans="1:9" ht="25.5" thickBot="1" x14ac:dyDescent="0.35">
      <c r="A76" s="32"/>
      <c r="B76" s="33"/>
      <c r="C76" s="31" t="s">
        <v>469</v>
      </c>
      <c r="D76" s="636">
        <v>48533</v>
      </c>
      <c r="E76" s="661" t="s">
        <v>1401</v>
      </c>
      <c r="F76" s="11"/>
      <c r="G76" s="386"/>
      <c r="H76" s="88"/>
    </row>
    <row r="77" spans="1:9" ht="25.5" thickBot="1" x14ac:dyDescent="0.3">
      <c r="A77" s="32"/>
      <c r="B77" s="33"/>
      <c r="C77" s="31" t="s">
        <v>470</v>
      </c>
      <c r="D77" s="636">
        <v>60666</v>
      </c>
      <c r="F77" s="11"/>
      <c r="G77" s="386"/>
      <c r="H77" s="88"/>
    </row>
    <row r="78" spans="1:9" ht="25.5" thickBot="1" x14ac:dyDescent="0.3">
      <c r="A78" s="32"/>
      <c r="B78" s="33"/>
      <c r="C78" s="31" t="s">
        <v>471</v>
      </c>
      <c r="D78" s="636">
        <v>78866</v>
      </c>
      <c r="F78" s="11"/>
      <c r="G78" s="386"/>
      <c r="H78" s="88"/>
    </row>
    <row r="79" spans="1:9" ht="12.75" customHeight="1" thickBot="1" x14ac:dyDescent="0.45">
      <c r="A79" s="17"/>
      <c r="B79" s="8"/>
      <c r="F79" s="11"/>
      <c r="G79" s="386"/>
      <c r="H79" s="88"/>
    </row>
    <row r="80" spans="1:9" ht="12.75" customHeight="1" thickBot="1" x14ac:dyDescent="0.35">
      <c r="A80" s="598" t="s">
        <v>377</v>
      </c>
      <c r="B80" s="527">
        <v>1</v>
      </c>
      <c r="C80" s="527">
        <v>2</v>
      </c>
      <c r="D80" s="639">
        <v>3</v>
      </c>
      <c r="E80" s="527">
        <v>4</v>
      </c>
      <c r="F80" s="527">
        <v>5</v>
      </c>
      <c r="G80" s="527">
        <v>6</v>
      </c>
      <c r="H80" s="527">
        <v>7</v>
      </c>
      <c r="I80" s="527">
        <v>8</v>
      </c>
    </row>
    <row r="81" spans="1:10" ht="12.75" customHeight="1" thickBot="1" x14ac:dyDescent="0.35">
      <c r="B81" s="640">
        <v>3334</v>
      </c>
      <c r="C81" s="641">
        <v>6668</v>
      </c>
      <c r="D81" s="641">
        <v>10002</v>
      </c>
      <c r="E81" s="641">
        <v>13336</v>
      </c>
      <c r="F81" s="641">
        <v>16670</v>
      </c>
      <c r="G81" s="641">
        <v>20004</v>
      </c>
      <c r="H81" s="641">
        <v>23338</v>
      </c>
      <c r="I81" s="641">
        <v>26672</v>
      </c>
      <c r="J81" s="661" t="s">
        <v>1401</v>
      </c>
    </row>
    <row r="82" spans="1:10" ht="12.75" customHeight="1" x14ac:dyDescent="0.25"/>
    <row r="83" spans="1:10" ht="12.75" customHeight="1" x14ac:dyDescent="0.25"/>
    <row r="84" spans="1:10" ht="12.75" customHeight="1" x14ac:dyDescent="0.3">
      <c r="A84" s="218"/>
      <c r="C84" s="42" t="s">
        <v>325</v>
      </c>
      <c r="D84" s="42" t="s">
        <v>325</v>
      </c>
      <c r="E84" s="42" t="s">
        <v>325</v>
      </c>
      <c r="F84" s="42" t="s">
        <v>325</v>
      </c>
      <c r="G84" s="42" t="s">
        <v>325</v>
      </c>
      <c r="H84" s="42" t="s">
        <v>325</v>
      </c>
      <c r="I84" s="42" t="s">
        <v>325</v>
      </c>
    </row>
    <row r="85" spans="1:10" ht="12.75" customHeight="1" x14ac:dyDescent="0.3">
      <c r="A85" s="218"/>
    </row>
    <row r="86" spans="1:10" ht="12.75" customHeight="1" x14ac:dyDescent="0.35">
      <c r="A86" s="25" t="s">
        <v>1122</v>
      </c>
      <c r="B86" s="919"/>
      <c r="H86" s="12"/>
    </row>
    <row r="87" spans="1:10" ht="12.75" customHeight="1" thickBot="1" x14ac:dyDescent="0.3">
      <c r="B87" s="920"/>
      <c r="D87" s="924"/>
      <c r="E87" s="924"/>
    </row>
    <row r="88" spans="1:10" ht="12.75" customHeight="1" thickBot="1" x14ac:dyDescent="0.35">
      <c r="B88" s="464" t="s">
        <v>472</v>
      </c>
      <c r="C88" s="639">
        <v>78963</v>
      </c>
      <c r="D88" s="666" t="s">
        <v>1407</v>
      </c>
      <c r="E88" s="16"/>
    </row>
    <row r="89" spans="1:10" ht="12.75" customHeight="1" thickBot="1" x14ac:dyDescent="0.35">
      <c r="B89" s="155" t="s">
        <v>473</v>
      </c>
      <c r="C89" s="636">
        <v>58189</v>
      </c>
      <c r="D89" s="666" t="s">
        <v>1407</v>
      </c>
      <c r="E89" s="16"/>
    </row>
    <row r="90" spans="1:10" ht="12.75" customHeight="1" thickBot="1" x14ac:dyDescent="0.35">
      <c r="B90" s="155" t="s">
        <v>474</v>
      </c>
      <c r="C90" s="636">
        <v>33253</v>
      </c>
      <c r="D90" s="666" t="s">
        <v>1407</v>
      </c>
      <c r="E90" s="16"/>
    </row>
    <row r="91" spans="1:10" ht="12.75" customHeight="1" x14ac:dyDescent="0.3">
      <c r="A91" s="218"/>
    </row>
    <row r="92" spans="1:10" ht="12.75" customHeight="1" x14ac:dyDescent="0.3">
      <c r="A92" s="218"/>
    </row>
    <row r="93" spans="1:10" ht="12.75" customHeight="1" x14ac:dyDescent="0.35">
      <c r="A93" s="8" t="s">
        <v>1145</v>
      </c>
      <c r="F93" s="1"/>
      <c r="G93" s="395"/>
      <c r="H93" s="395"/>
    </row>
    <row r="94" spans="1:10" ht="12.75" customHeight="1" thickBot="1" x14ac:dyDescent="0.4">
      <c r="E94" s="540"/>
      <c r="F94" s="5"/>
      <c r="G94" s="235"/>
      <c r="H94" s="395"/>
      <c r="I94" s="395"/>
    </row>
    <row r="95" spans="1:10" ht="12.75" customHeight="1" thickBot="1" x14ac:dyDescent="0.4">
      <c r="A95" s="474" t="s">
        <v>1146</v>
      </c>
      <c r="B95" s="471"/>
      <c r="E95" s="5"/>
      <c r="F95" s="541"/>
      <c r="G95" s="542"/>
      <c r="H95" s="395"/>
      <c r="I95" s="543"/>
    </row>
    <row r="96" spans="1:10" ht="12.75" customHeight="1" thickBot="1" x14ac:dyDescent="0.4">
      <c r="A96" s="398" t="s">
        <v>477</v>
      </c>
      <c r="B96" s="716">
        <v>2655</v>
      </c>
      <c r="D96" s="395"/>
      <c r="E96" s="543"/>
    </row>
    <row r="97" spans="1:9" ht="12.75" customHeight="1" thickBot="1" x14ac:dyDescent="0.35">
      <c r="A97" s="398" t="s">
        <v>478</v>
      </c>
      <c r="B97" s="716">
        <v>5306</v>
      </c>
      <c r="D97" s="622"/>
      <c r="E97" s="543"/>
    </row>
    <row r="98" spans="1:9" ht="12.75" customHeight="1" thickBot="1" x14ac:dyDescent="0.4">
      <c r="A98" s="398" t="s">
        <v>479</v>
      </c>
      <c r="B98" s="716">
        <v>7955</v>
      </c>
      <c r="D98" s="395"/>
      <c r="E98" s="395"/>
    </row>
    <row r="99" spans="1:9" ht="12.75" customHeight="1" x14ac:dyDescent="0.35">
      <c r="B99" s="717"/>
      <c r="D99" s="395"/>
      <c r="E99" s="395"/>
    </row>
    <row r="100" spans="1:9" ht="12.75" customHeight="1" thickBot="1" x14ac:dyDescent="0.35">
      <c r="A100" s="1" t="s">
        <v>1396</v>
      </c>
      <c r="B100" s="5" t="s">
        <v>932</v>
      </c>
    </row>
    <row r="101" spans="1:9" ht="12.75" customHeight="1" thickBot="1" x14ac:dyDescent="0.35">
      <c r="A101" t="s">
        <v>382</v>
      </c>
      <c r="B101" s="718">
        <v>690</v>
      </c>
      <c r="D101" s="622"/>
    </row>
    <row r="102" spans="1:9" ht="12.75" customHeight="1" x14ac:dyDescent="0.3">
      <c r="A102" s="218"/>
    </row>
    <row r="103" spans="1:9" ht="20.149999999999999" customHeight="1" x14ac:dyDescent="0.35">
      <c r="A103" s="1" t="s">
        <v>1392</v>
      </c>
      <c r="B103" s="11"/>
      <c r="C103" s="11"/>
      <c r="D103" s="11"/>
      <c r="E103" s="5"/>
      <c r="F103" s="42"/>
      <c r="G103" s="395"/>
      <c r="H103" s="395"/>
      <c r="I103" s="395"/>
    </row>
    <row r="104" spans="1:9" ht="20.149999999999999" customHeight="1" x14ac:dyDescent="0.35">
      <c r="A104" s="1" t="s">
        <v>1356</v>
      </c>
      <c r="B104" s="11"/>
      <c r="C104" s="11"/>
      <c r="D104" s="11"/>
      <c r="E104" s="5"/>
      <c r="F104" s="42"/>
      <c r="G104" s="395"/>
      <c r="H104" s="395"/>
      <c r="I104" s="395"/>
    </row>
    <row r="105" spans="1:9" ht="20.149999999999999" customHeight="1" x14ac:dyDescent="0.35">
      <c r="A105" s="8" t="s">
        <v>325</v>
      </c>
      <c r="E105" s="5"/>
      <c r="F105" s="42"/>
      <c r="G105" s="395"/>
      <c r="H105" s="395"/>
      <c r="I105" s="395"/>
    </row>
    <row r="106" spans="1:9" ht="20.149999999999999" customHeight="1" thickBot="1" x14ac:dyDescent="0.4">
      <c r="A106" s="8"/>
      <c r="C106" s="8"/>
      <c r="D106" s="2"/>
      <c r="E106" s="1"/>
      <c r="G106" s="395"/>
    </row>
    <row r="107" spans="1:9" ht="65.5" thickBot="1" x14ac:dyDescent="0.35">
      <c r="A107" s="1"/>
      <c r="B107" s="527" t="s">
        <v>282</v>
      </c>
      <c r="C107" s="586" t="s">
        <v>1159</v>
      </c>
      <c r="D107" s="586" t="s">
        <v>1160</v>
      </c>
      <c r="E107" s="586" t="s">
        <v>283</v>
      </c>
      <c r="F107" s="585" t="s">
        <v>284</v>
      </c>
    </row>
    <row r="108" spans="1:9" ht="20.149999999999999" customHeight="1" thickBot="1" x14ac:dyDescent="0.35">
      <c r="A108" s="2"/>
      <c r="B108" s="565" t="s">
        <v>498</v>
      </c>
      <c r="C108" s="639">
        <v>63352</v>
      </c>
      <c r="D108" s="639">
        <v>45187</v>
      </c>
      <c r="E108" s="587" t="s">
        <v>434</v>
      </c>
      <c r="F108" s="565" t="s">
        <v>1263</v>
      </c>
    </row>
    <row r="109" spans="1:9" ht="20.149999999999999" customHeight="1" thickBot="1" x14ac:dyDescent="0.35">
      <c r="A109" s="2"/>
      <c r="B109" s="565">
        <v>1</v>
      </c>
      <c r="C109" s="636">
        <v>68444</v>
      </c>
      <c r="D109" s="636">
        <v>49049</v>
      </c>
      <c r="E109" s="588" t="s">
        <v>434</v>
      </c>
      <c r="F109" s="565" t="s">
        <v>1264</v>
      </c>
    </row>
    <row r="110" spans="1:9" ht="20.149999999999999" customHeight="1" thickBot="1" x14ac:dyDescent="0.35">
      <c r="A110" s="2"/>
      <c r="B110" s="565">
        <v>2</v>
      </c>
      <c r="C110" s="636">
        <v>73535</v>
      </c>
      <c r="D110" s="636">
        <v>54074</v>
      </c>
      <c r="E110" s="589" t="s">
        <v>434</v>
      </c>
      <c r="F110" s="565" t="s">
        <v>1265</v>
      </c>
    </row>
    <row r="111" spans="1:9" ht="20.149999999999999" customHeight="1" thickBot="1" x14ac:dyDescent="0.35">
      <c r="A111" s="2"/>
      <c r="B111" s="565">
        <v>3</v>
      </c>
      <c r="C111" s="636">
        <v>80258</v>
      </c>
      <c r="D111" s="636">
        <v>56764</v>
      </c>
      <c r="E111" s="589" t="s">
        <v>434</v>
      </c>
      <c r="F111" s="565" t="s">
        <v>1266</v>
      </c>
    </row>
    <row r="112" spans="1:9" ht="20.149999999999999" customHeight="1" thickBot="1" x14ac:dyDescent="0.35">
      <c r="A112" s="2"/>
      <c r="B112" s="565">
        <v>4</v>
      </c>
      <c r="C112" s="636">
        <v>86087</v>
      </c>
      <c r="D112" s="636">
        <v>60641</v>
      </c>
      <c r="E112" s="589" t="s">
        <v>434</v>
      </c>
      <c r="F112" s="565" t="s">
        <v>1267</v>
      </c>
    </row>
    <row r="113" spans="1:6" ht="20.149999999999999" customHeight="1" thickBot="1" x14ac:dyDescent="0.35">
      <c r="A113" s="2"/>
      <c r="B113" s="565">
        <v>5</v>
      </c>
      <c r="C113" s="636">
        <v>88502</v>
      </c>
      <c r="D113" s="636">
        <v>64506</v>
      </c>
      <c r="E113" s="589" t="s">
        <v>436</v>
      </c>
      <c r="F113" s="565" t="s">
        <v>1268</v>
      </c>
    </row>
    <row r="114" spans="1:6" ht="20.149999999999999" customHeight="1" thickBot="1" x14ac:dyDescent="0.35">
      <c r="A114" s="2"/>
      <c r="B114" s="565" t="s">
        <v>325</v>
      </c>
      <c r="C114" s="636">
        <v>88502</v>
      </c>
      <c r="D114" s="636">
        <v>64506</v>
      </c>
      <c r="E114" s="589" t="str">
        <f>E112</f>
        <v>1 year</v>
      </c>
      <c r="F114" s="565" t="s">
        <v>1269</v>
      </c>
    </row>
    <row r="115" spans="1:6" ht="20.149999999999999" customHeight="1" thickBot="1" x14ac:dyDescent="0.35">
      <c r="A115" s="2"/>
      <c r="B115" s="565">
        <v>6</v>
      </c>
      <c r="C115" s="636">
        <v>91659</v>
      </c>
      <c r="D115" s="636">
        <v>68455</v>
      </c>
      <c r="E115" s="589" t="str">
        <f>E113</f>
        <v>2 years</v>
      </c>
      <c r="F115" s="565" t="s">
        <v>1270</v>
      </c>
    </row>
    <row r="116" spans="1:6" ht="20.149999999999999" customHeight="1" thickBot="1" x14ac:dyDescent="0.35">
      <c r="A116" s="2"/>
      <c r="B116" s="565" t="s">
        <v>325</v>
      </c>
      <c r="C116" s="636">
        <v>91659</v>
      </c>
      <c r="D116" s="636">
        <v>68455</v>
      </c>
      <c r="E116" s="589" t="str">
        <f>E114</f>
        <v>1 year</v>
      </c>
      <c r="F116" s="565" t="s">
        <v>1271</v>
      </c>
    </row>
    <row r="117" spans="1:6" ht="20.149999999999999" customHeight="1" thickBot="1" x14ac:dyDescent="0.35">
      <c r="A117" s="2"/>
      <c r="B117" s="565">
        <v>7</v>
      </c>
      <c r="C117" s="636">
        <v>94815</v>
      </c>
      <c r="D117" s="636">
        <v>72407</v>
      </c>
      <c r="E117" s="589" t="str">
        <f>E115</f>
        <v>2 years</v>
      </c>
      <c r="F117" s="565" t="s">
        <v>1272</v>
      </c>
    </row>
    <row r="118" spans="1:6" ht="13.5" thickBot="1" x14ac:dyDescent="0.35">
      <c r="A118" s="2"/>
      <c r="B118" s="565"/>
      <c r="C118" s="636">
        <v>94815</v>
      </c>
      <c r="D118" s="636">
        <v>72407</v>
      </c>
      <c r="E118" s="589" t="str">
        <f>E116</f>
        <v>1 year</v>
      </c>
      <c r="F118" s="565" t="s">
        <v>1273</v>
      </c>
    </row>
    <row r="119" spans="1:6" ht="13.5" thickBot="1" x14ac:dyDescent="0.35">
      <c r="A119" s="2"/>
      <c r="B119" s="565">
        <v>8</v>
      </c>
      <c r="C119" s="636">
        <v>97968</v>
      </c>
      <c r="D119" s="636">
        <v>76360</v>
      </c>
      <c r="E119" s="589" t="s">
        <v>435</v>
      </c>
      <c r="F119" s="565" t="s">
        <v>1274</v>
      </c>
    </row>
    <row r="120" spans="1:6" ht="13.5" thickBot="1" x14ac:dyDescent="0.35">
      <c r="A120" s="2"/>
      <c r="B120" s="565"/>
      <c r="C120" s="636">
        <v>97968</v>
      </c>
      <c r="D120" s="636">
        <v>76360</v>
      </c>
      <c r="E120" s="589" t="str">
        <f>E117</f>
        <v>2 years</v>
      </c>
      <c r="F120" s="565" t="s">
        <v>1275</v>
      </c>
    </row>
    <row r="121" spans="1:6" ht="13.5" thickBot="1" x14ac:dyDescent="0.35">
      <c r="A121" s="2"/>
      <c r="B121" s="565"/>
      <c r="C121" s="636">
        <v>97968</v>
      </c>
      <c r="D121" s="636">
        <v>76360</v>
      </c>
      <c r="E121" s="589" t="str">
        <f>E118</f>
        <v>1 year</v>
      </c>
      <c r="F121" s="565" t="s">
        <v>1276</v>
      </c>
    </row>
    <row r="122" spans="1:6" ht="13.5" thickBot="1" x14ac:dyDescent="0.35">
      <c r="A122" s="2"/>
      <c r="B122" s="565">
        <v>9</v>
      </c>
      <c r="C122" s="636">
        <v>101125</v>
      </c>
      <c r="D122" s="636">
        <v>80310</v>
      </c>
      <c r="E122" s="589" t="str">
        <f>E119</f>
        <v>3 years</v>
      </c>
      <c r="F122" s="565" t="s">
        <v>1277</v>
      </c>
    </row>
    <row r="123" spans="1:6" ht="13.5" thickBot="1" x14ac:dyDescent="0.35">
      <c r="A123" s="2"/>
      <c r="B123" s="565"/>
      <c r="C123" s="636">
        <v>101125</v>
      </c>
      <c r="D123" s="636">
        <v>80310</v>
      </c>
      <c r="E123" s="589" t="str">
        <f>E120</f>
        <v>2 years</v>
      </c>
      <c r="F123" s="565" t="s">
        <v>1278</v>
      </c>
    </row>
    <row r="124" spans="1:6" ht="13.5" thickBot="1" x14ac:dyDescent="0.35">
      <c r="A124" s="2"/>
      <c r="B124" s="565"/>
      <c r="C124" s="636">
        <v>101125</v>
      </c>
      <c r="D124" s="636">
        <v>80310</v>
      </c>
      <c r="E124" s="589" t="str">
        <f>E121</f>
        <v>1 year</v>
      </c>
      <c r="F124" s="565" t="s">
        <v>1279</v>
      </c>
    </row>
    <row r="125" spans="1:6" ht="13.5" thickBot="1" x14ac:dyDescent="0.35">
      <c r="A125" s="2"/>
      <c r="B125" s="565">
        <v>10</v>
      </c>
      <c r="C125" s="636">
        <v>104282</v>
      </c>
      <c r="D125" s="636">
        <v>80632</v>
      </c>
      <c r="E125" s="589" t="s">
        <v>434</v>
      </c>
      <c r="F125" s="565" t="s">
        <v>1280</v>
      </c>
    </row>
    <row r="126" spans="1:6" ht="13" x14ac:dyDescent="0.3">
      <c r="A126" s="2"/>
      <c r="B126" s="5"/>
      <c r="C126" s="2" t="s">
        <v>325</v>
      </c>
      <c r="D126" s="677"/>
    </row>
    <row r="128" spans="1:6" ht="14.5" x14ac:dyDescent="0.35">
      <c r="A128" s="635" t="s">
        <v>1393</v>
      </c>
    </row>
    <row r="130" spans="1:9" ht="14.5" x14ac:dyDescent="0.35">
      <c r="A130" s="635" t="s">
        <v>1336</v>
      </c>
    </row>
    <row r="131" spans="1:9" ht="25" x14ac:dyDescent="0.25">
      <c r="A131" s="719" t="s">
        <v>1326</v>
      </c>
      <c r="B131" s="719" t="s">
        <v>1327</v>
      </c>
      <c r="C131" s="20" t="s">
        <v>1328</v>
      </c>
    </row>
    <row r="132" spans="1:9" x14ac:dyDescent="0.25">
      <c r="A132" s="20" t="s">
        <v>1329</v>
      </c>
      <c r="B132" s="157">
        <v>0</v>
      </c>
      <c r="C132" s="720">
        <v>81903</v>
      </c>
      <c r="E132" t="s">
        <v>1357</v>
      </c>
    </row>
    <row r="133" spans="1:9" x14ac:dyDescent="0.25">
      <c r="A133" s="20" t="s">
        <v>1330</v>
      </c>
      <c r="B133" s="157">
        <v>1</v>
      </c>
      <c r="C133" s="720">
        <v>81903</v>
      </c>
      <c r="E133" t="s">
        <v>1358</v>
      </c>
    </row>
    <row r="134" spans="1:9" x14ac:dyDescent="0.25">
      <c r="A134" s="20" t="s">
        <v>1331</v>
      </c>
      <c r="B134" s="157">
        <v>2</v>
      </c>
      <c r="C134" s="720">
        <v>81903</v>
      </c>
      <c r="E134" t="s">
        <v>1359</v>
      </c>
      <c r="H134" s="695"/>
    </row>
    <row r="135" spans="1:9" x14ac:dyDescent="0.25">
      <c r="A135" s="20" t="s">
        <v>1332</v>
      </c>
      <c r="B135" s="157">
        <v>3</v>
      </c>
      <c r="C135" s="720">
        <v>87431</v>
      </c>
      <c r="E135" t="s">
        <v>1360</v>
      </c>
    </row>
    <row r="136" spans="1:9" x14ac:dyDescent="0.25">
      <c r="A136" s="20" t="s">
        <v>1333</v>
      </c>
      <c r="B136" s="157">
        <v>4</v>
      </c>
      <c r="C136" s="720">
        <v>87431</v>
      </c>
      <c r="E136" t="s">
        <v>1361</v>
      </c>
    </row>
    <row r="137" spans="1:9" x14ac:dyDescent="0.25">
      <c r="A137" s="20" t="s">
        <v>1334</v>
      </c>
      <c r="B137" s="157">
        <v>5</v>
      </c>
      <c r="C137" s="720">
        <v>87431</v>
      </c>
      <c r="E137" t="s">
        <v>1362</v>
      </c>
    </row>
    <row r="138" spans="1:9" ht="13" x14ac:dyDescent="0.3">
      <c r="A138" s="20" t="s">
        <v>1335</v>
      </c>
      <c r="B138" s="157">
        <v>6</v>
      </c>
      <c r="C138" s="720">
        <v>92958</v>
      </c>
      <c r="D138" s="399"/>
      <c r="E138" t="s">
        <v>1363</v>
      </c>
    </row>
    <row r="139" spans="1:9" ht="15.5" x14ac:dyDescent="0.35">
      <c r="B139" s="204"/>
      <c r="C139" s="2"/>
      <c r="D139" s="196"/>
      <c r="E139" s="42"/>
      <c r="F139" s="395"/>
      <c r="G139" s="395"/>
      <c r="H139" s="395"/>
      <c r="I139" s="395"/>
    </row>
    <row r="140" spans="1:9" ht="15.5" x14ac:dyDescent="0.35">
      <c r="A140" s="635" t="s">
        <v>1337</v>
      </c>
      <c r="D140" s="196"/>
      <c r="E140" s="42"/>
      <c r="F140" s="395"/>
      <c r="G140" s="395"/>
      <c r="H140" s="395"/>
      <c r="I140" s="395"/>
    </row>
    <row r="141" spans="1:9" ht="15.5" x14ac:dyDescent="0.35">
      <c r="D141" s="196"/>
      <c r="E141" s="42"/>
      <c r="F141" s="395"/>
      <c r="G141" s="395"/>
      <c r="H141" s="395"/>
      <c r="I141" s="395"/>
    </row>
    <row r="142" spans="1:9" ht="26" x14ac:dyDescent="0.35">
      <c r="A142" s="719" t="s">
        <v>1326</v>
      </c>
      <c r="B142" s="719" t="s">
        <v>1327</v>
      </c>
      <c r="C142" s="20" t="s">
        <v>1328</v>
      </c>
      <c r="D142" s="196"/>
      <c r="E142" s="42"/>
      <c r="F142" s="395"/>
      <c r="G142" s="395"/>
      <c r="H142" s="395"/>
      <c r="I142" s="395"/>
    </row>
    <row r="143" spans="1:9" ht="15.5" x14ac:dyDescent="0.35">
      <c r="A143" s="20" t="s">
        <v>1338</v>
      </c>
      <c r="B143" s="157">
        <v>0</v>
      </c>
      <c r="C143" s="720">
        <v>51379</v>
      </c>
      <c r="D143" s="196"/>
      <c r="E143" s="42" t="s">
        <v>1364</v>
      </c>
      <c r="F143" s="395"/>
      <c r="G143" s="395"/>
      <c r="H143" s="395"/>
      <c r="I143" s="395"/>
    </row>
    <row r="144" spans="1:9" ht="15.5" x14ac:dyDescent="0.35">
      <c r="A144" s="20" t="s">
        <v>1339</v>
      </c>
      <c r="B144" s="157">
        <v>1</v>
      </c>
      <c r="C144" s="720">
        <v>51379</v>
      </c>
      <c r="D144" s="196"/>
      <c r="E144" s="42" t="s">
        <v>1365</v>
      </c>
      <c r="F144" s="395"/>
      <c r="G144" s="395"/>
      <c r="H144" s="395"/>
      <c r="I144" s="395"/>
    </row>
    <row r="145" spans="1:9" ht="15.5" x14ac:dyDescent="0.35">
      <c r="A145" s="20" t="s">
        <v>1340</v>
      </c>
      <c r="B145" s="157">
        <v>2</v>
      </c>
      <c r="C145" s="720">
        <v>51379</v>
      </c>
      <c r="D145" s="196"/>
      <c r="E145" s="42" t="s">
        <v>1366</v>
      </c>
      <c r="F145" s="395"/>
      <c r="G145" s="395"/>
      <c r="H145" s="395"/>
      <c r="I145" s="395"/>
    </row>
    <row r="146" spans="1:9" ht="15.5" x14ac:dyDescent="0.35">
      <c r="A146" s="20" t="s">
        <v>1341</v>
      </c>
      <c r="B146" s="157">
        <v>3</v>
      </c>
      <c r="C146" s="720">
        <v>58040</v>
      </c>
      <c r="D146" s="196"/>
      <c r="E146" s="42" t="s">
        <v>1367</v>
      </c>
      <c r="F146" s="395"/>
      <c r="G146" s="395"/>
      <c r="H146" s="395"/>
      <c r="I146" s="395"/>
    </row>
    <row r="147" spans="1:9" ht="15.5" x14ac:dyDescent="0.35">
      <c r="A147" s="20" t="s">
        <v>1342</v>
      </c>
      <c r="B147" s="157">
        <v>4</v>
      </c>
      <c r="C147" s="720">
        <v>58040</v>
      </c>
      <c r="D147" s="196"/>
      <c r="E147" s="42" t="s">
        <v>1368</v>
      </c>
      <c r="F147" s="395"/>
      <c r="G147" s="395"/>
      <c r="H147" s="395"/>
      <c r="I147" s="395"/>
    </row>
    <row r="148" spans="1:9" ht="15.5" x14ac:dyDescent="0.35">
      <c r="A148" s="20" t="s">
        <v>1343</v>
      </c>
      <c r="B148" s="157">
        <v>5</v>
      </c>
      <c r="C148" s="720">
        <v>59637</v>
      </c>
      <c r="D148" s="196"/>
      <c r="E148" s="42" t="s">
        <v>1369</v>
      </c>
      <c r="F148" s="395"/>
      <c r="G148" s="395"/>
      <c r="H148" s="395"/>
      <c r="I148" s="395"/>
    </row>
    <row r="149" spans="1:9" ht="15.5" x14ac:dyDescent="0.35">
      <c r="A149" s="20" t="s">
        <v>1344</v>
      </c>
      <c r="B149" s="157">
        <v>6</v>
      </c>
      <c r="C149" s="720">
        <v>65518</v>
      </c>
      <c r="D149" s="196"/>
      <c r="E149" s="42" t="s">
        <v>1370</v>
      </c>
      <c r="F149" s="395"/>
      <c r="G149" s="395"/>
      <c r="H149" s="395"/>
      <c r="I149" s="395"/>
    </row>
    <row r="150" spans="1:9" ht="15.5" x14ac:dyDescent="0.35">
      <c r="A150" s="20" t="s">
        <v>1345</v>
      </c>
      <c r="B150" s="157">
        <v>7</v>
      </c>
      <c r="C150" s="720">
        <v>65518</v>
      </c>
      <c r="D150" s="196"/>
      <c r="E150" s="42" t="s">
        <v>1371</v>
      </c>
      <c r="F150" s="395"/>
      <c r="G150" s="395"/>
      <c r="H150" s="395"/>
      <c r="I150" s="395"/>
    </row>
    <row r="151" spans="1:9" ht="15.5" x14ac:dyDescent="0.35">
      <c r="A151" s="20" t="s">
        <v>1346</v>
      </c>
      <c r="B151" s="157">
        <v>8</v>
      </c>
      <c r="C151" s="720">
        <v>65518</v>
      </c>
      <c r="D151" s="196"/>
      <c r="E151" s="42" t="s">
        <v>1372</v>
      </c>
      <c r="F151" s="395"/>
      <c r="G151" s="395"/>
      <c r="H151" s="695"/>
      <c r="I151" s="395"/>
    </row>
    <row r="152" spans="1:9" ht="15.5" x14ac:dyDescent="0.35">
      <c r="A152" s="20" t="s">
        <v>1347</v>
      </c>
      <c r="B152" s="157">
        <v>9</v>
      </c>
      <c r="C152" s="720">
        <v>73083</v>
      </c>
      <c r="D152" s="196"/>
      <c r="E152" s="42" t="s">
        <v>1373</v>
      </c>
      <c r="F152" s="395"/>
      <c r="G152" s="395"/>
      <c r="H152" s="395"/>
      <c r="I152" s="395"/>
    </row>
    <row r="153" spans="1:9" ht="15.5" x14ac:dyDescent="0.35">
      <c r="A153" s="20" t="s">
        <v>1348</v>
      </c>
      <c r="B153" s="157">
        <v>10</v>
      </c>
      <c r="C153" s="720">
        <v>73083</v>
      </c>
      <c r="D153" s="196"/>
      <c r="E153" s="42" t="s">
        <v>1374</v>
      </c>
      <c r="F153" s="395"/>
      <c r="G153" s="395"/>
      <c r="H153" s="395"/>
      <c r="I153" s="395"/>
    </row>
    <row r="154" spans="1:9" ht="15.5" x14ac:dyDescent="0.35">
      <c r="A154" s="20" t="s">
        <v>1349</v>
      </c>
      <c r="B154" s="157">
        <v>11</v>
      </c>
      <c r="C154" s="720">
        <v>73083</v>
      </c>
      <c r="D154" s="196"/>
      <c r="E154" s="42" t="s">
        <v>1375</v>
      </c>
      <c r="F154" s="395"/>
      <c r="G154" s="395"/>
      <c r="H154" s="395"/>
      <c r="I154" s="395"/>
    </row>
    <row r="155" spans="1:9" ht="15.5" x14ac:dyDescent="0.35">
      <c r="A155" s="20" t="s">
        <v>1350</v>
      </c>
      <c r="B155" s="157">
        <v>12</v>
      </c>
      <c r="C155" s="720">
        <v>76866</v>
      </c>
      <c r="D155" s="196"/>
      <c r="E155" s="42" t="s">
        <v>1376</v>
      </c>
      <c r="F155" s="395"/>
      <c r="G155" s="395"/>
      <c r="H155" s="395"/>
      <c r="I155" s="395"/>
    </row>
    <row r="156" spans="1:9" ht="15.5" x14ac:dyDescent="0.35">
      <c r="A156" s="20" t="s">
        <v>1351</v>
      </c>
      <c r="B156" s="157">
        <v>13</v>
      </c>
      <c r="C156" s="720">
        <v>76866</v>
      </c>
      <c r="D156" s="196"/>
      <c r="E156" s="42" t="s">
        <v>1377</v>
      </c>
      <c r="F156" s="395"/>
      <c r="G156" s="395"/>
      <c r="H156" s="395"/>
      <c r="I156" s="395"/>
    </row>
    <row r="157" spans="1:9" ht="15.5" x14ac:dyDescent="0.35">
      <c r="A157" s="20" t="s">
        <v>1352</v>
      </c>
      <c r="B157" s="157">
        <v>14</v>
      </c>
      <c r="C157" s="720">
        <v>76866</v>
      </c>
      <c r="D157" s="196"/>
      <c r="E157" s="42" t="s">
        <v>1378</v>
      </c>
      <c r="F157" s="395"/>
      <c r="G157" s="395"/>
      <c r="H157" s="395"/>
      <c r="I157" s="395"/>
    </row>
    <row r="158" spans="1:9" ht="15.5" x14ac:dyDescent="0.35">
      <c r="A158" s="20" t="s">
        <v>1353</v>
      </c>
      <c r="B158" s="157">
        <v>15</v>
      </c>
      <c r="C158" s="720">
        <v>76866</v>
      </c>
      <c r="D158" s="196"/>
      <c r="E158" s="42" t="s">
        <v>1379</v>
      </c>
      <c r="F158" s="395"/>
      <c r="G158" s="395"/>
      <c r="H158" s="395"/>
      <c r="I158" s="395"/>
    </row>
    <row r="159" spans="1:9" ht="15.5" x14ac:dyDescent="0.35">
      <c r="A159" s="20" t="s">
        <v>1354</v>
      </c>
      <c r="B159" s="157">
        <v>16</v>
      </c>
      <c r="C159" s="720">
        <v>76866</v>
      </c>
      <c r="D159" s="196"/>
      <c r="E159" s="42" t="s">
        <v>1380</v>
      </c>
      <c r="F159" s="395"/>
      <c r="G159" s="395"/>
      <c r="H159" s="395"/>
      <c r="I159" s="395"/>
    </row>
    <row r="160" spans="1:9" ht="15.5" x14ac:dyDescent="0.35">
      <c r="A160" s="20" t="s">
        <v>1355</v>
      </c>
      <c r="B160" s="157">
        <v>17</v>
      </c>
      <c r="C160" s="720">
        <v>80331</v>
      </c>
      <c r="D160" s="196"/>
      <c r="E160" s="42" t="s">
        <v>1381</v>
      </c>
      <c r="F160" s="395"/>
      <c r="G160" s="395"/>
      <c r="H160" s="395"/>
      <c r="I160" s="395"/>
    </row>
    <row r="161" spans="1:9" ht="15.5" x14ac:dyDescent="0.35">
      <c r="B161" s="204"/>
      <c r="C161" s="2"/>
      <c r="D161" s="196"/>
      <c r="E161" s="42"/>
      <c r="F161" s="395"/>
      <c r="G161" s="395"/>
      <c r="H161" s="395"/>
      <c r="I161" s="395"/>
    </row>
    <row r="162" spans="1:9" ht="15.5" x14ac:dyDescent="0.35">
      <c r="B162" s="204"/>
      <c r="C162" s="2"/>
      <c r="D162" s="196"/>
      <c r="E162" s="42"/>
      <c r="F162" s="395"/>
      <c r="G162" s="395"/>
      <c r="H162" s="395"/>
      <c r="I162" s="395"/>
    </row>
    <row r="163" spans="1:9" ht="15.5" x14ac:dyDescent="0.35">
      <c r="A163" s="2" t="s">
        <v>1147</v>
      </c>
      <c r="B163" s="5"/>
      <c r="C163" s="2" t="s">
        <v>325</v>
      </c>
      <c r="D163" s="196" t="s">
        <v>325</v>
      </c>
      <c r="E163" s="42"/>
      <c r="F163" s="395"/>
      <c r="G163" s="395"/>
      <c r="H163" s="395"/>
      <c r="I163" s="395"/>
    </row>
    <row r="164" spans="1:9" ht="15.5" x14ac:dyDescent="0.35">
      <c r="A164" s="2"/>
      <c r="B164" s="5"/>
      <c r="C164" s="721" t="s">
        <v>348</v>
      </c>
      <c r="D164" s="197" t="s">
        <v>441</v>
      </c>
      <c r="E164" s="42"/>
      <c r="F164" s="395"/>
      <c r="G164" s="395"/>
      <c r="H164" s="395"/>
      <c r="I164" s="395"/>
    </row>
    <row r="165" spans="1:9" ht="16" thickBot="1" x14ac:dyDescent="0.4">
      <c r="A165" s="2"/>
      <c r="B165" s="5"/>
      <c r="C165" s="722">
        <v>67677</v>
      </c>
      <c r="D165" s="642">
        <v>102122</v>
      </c>
      <c r="E165" s="42"/>
      <c r="F165" s="395"/>
      <c r="G165" s="395"/>
      <c r="H165" s="395"/>
      <c r="I165" s="395"/>
    </row>
    <row r="166" spans="1:9" ht="15.5" x14ac:dyDescent="0.35">
      <c r="B166" s="204"/>
      <c r="C166" s="2"/>
      <c r="D166" s="196"/>
      <c r="E166" s="42"/>
      <c r="F166" s="395"/>
      <c r="G166" s="395"/>
      <c r="H166" s="395"/>
      <c r="I166" s="395"/>
    </row>
    <row r="167" spans="1:9" ht="15.5" x14ac:dyDescent="0.35">
      <c r="A167" s="1" t="s">
        <v>1284</v>
      </c>
      <c r="B167" s="24"/>
      <c r="F167" s="395"/>
      <c r="G167" s="395"/>
      <c r="H167" s="395"/>
      <c r="I167" s="395"/>
    </row>
    <row r="168" spans="1:9" ht="15.5" x14ac:dyDescent="0.35">
      <c r="A168" s="38"/>
      <c r="B168" s="24"/>
      <c r="F168" s="395"/>
      <c r="G168" s="395"/>
      <c r="H168" s="395"/>
      <c r="I168" s="395"/>
    </row>
    <row r="169" spans="1:9" ht="15.5" x14ac:dyDescent="0.35">
      <c r="A169" s="39" t="s">
        <v>480</v>
      </c>
      <c r="B169" t="s">
        <v>481</v>
      </c>
      <c r="F169" s="395"/>
      <c r="G169" s="395"/>
      <c r="H169" s="395"/>
      <c r="I169" s="395"/>
    </row>
    <row r="170" spans="1:9" ht="15.5" x14ac:dyDescent="0.35">
      <c r="D170" s="5" t="s">
        <v>482</v>
      </c>
      <c r="F170" s="395"/>
      <c r="G170" s="395"/>
      <c r="H170" s="395"/>
      <c r="I170" s="395"/>
    </row>
    <row r="171" spans="1:9" ht="15.5" x14ac:dyDescent="0.35">
      <c r="B171" s="157" t="s">
        <v>483</v>
      </c>
      <c r="C171" s="20"/>
      <c r="D171" s="157" t="s">
        <v>484</v>
      </c>
      <c r="E171" s="40" t="s">
        <v>485</v>
      </c>
      <c r="F171" s="395"/>
      <c r="G171" s="395"/>
      <c r="H171" s="395"/>
      <c r="I171" s="395"/>
    </row>
    <row r="172" spans="1:9" ht="16" thickBot="1" x14ac:dyDescent="0.4">
      <c r="B172" s="158" t="s">
        <v>486</v>
      </c>
      <c r="C172" s="20"/>
      <c r="D172" s="458">
        <v>223</v>
      </c>
      <c r="E172" s="41"/>
      <c r="F172" s="395"/>
      <c r="G172" s="395"/>
      <c r="H172" s="395"/>
      <c r="I172" s="395"/>
    </row>
    <row r="173" spans="1:9" ht="16" thickBot="1" x14ac:dyDescent="0.4">
      <c r="B173" s="159" t="s">
        <v>487</v>
      </c>
      <c r="C173" s="20"/>
      <c r="D173" s="458">
        <v>442</v>
      </c>
      <c r="E173" s="40">
        <v>2</v>
      </c>
      <c r="F173" s="395"/>
      <c r="G173" s="395"/>
      <c r="H173" s="395"/>
      <c r="I173" s="395"/>
    </row>
    <row r="174" spans="1:9" ht="16" thickBot="1" x14ac:dyDescent="0.4">
      <c r="B174" s="157" t="s">
        <v>488</v>
      </c>
      <c r="C174" s="20"/>
      <c r="D174" s="458">
        <v>663</v>
      </c>
      <c r="E174" s="40">
        <v>3</v>
      </c>
      <c r="F174" s="395"/>
      <c r="G174" s="395"/>
      <c r="H174" s="395"/>
      <c r="I174" s="395"/>
    </row>
    <row r="175" spans="1:9" ht="16" thickBot="1" x14ac:dyDescent="0.4">
      <c r="B175" s="157" t="s">
        <v>489</v>
      </c>
      <c r="C175" s="20"/>
      <c r="D175" s="458">
        <v>882</v>
      </c>
      <c r="E175" s="40">
        <v>4</v>
      </c>
      <c r="F175" s="395"/>
      <c r="G175" s="395"/>
      <c r="H175" s="395"/>
      <c r="I175" s="395"/>
    </row>
    <row r="176" spans="1:9" ht="16" thickBot="1" x14ac:dyDescent="0.4">
      <c r="B176" s="157" t="s">
        <v>490</v>
      </c>
      <c r="C176" s="20"/>
      <c r="D176" s="458">
        <v>1101</v>
      </c>
      <c r="E176" s="40">
        <v>5</v>
      </c>
      <c r="F176" s="395"/>
      <c r="G176" s="395"/>
      <c r="H176" s="395"/>
      <c r="I176" s="395"/>
    </row>
    <row r="177" spans="1:9" ht="16" thickBot="1" x14ac:dyDescent="0.4">
      <c r="B177" s="157" t="s">
        <v>491</v>
      </c>
      <c r="C177" s="20"/>
      <c r="D177" s="458">
        <v>1319</v>
      </c>
      <c r="E177" s="40">
        <v>6</v>
      </c>
      <c r="F177" s="395"/>
      <c r="G177" s="622"/>
      <c r="H177" s="395"/>
      <c r="I177" s="395"/>
    </row>
    <row r="178" spans="1:9" ht="16" thickBot="1" x14ac:dyDescent="0.4">
      <c r="B178" s="157" t="s">
        <v>492</v>
      </c>
      <c r="C178" s="20"/>
      <c r="D178" s="458">
        <v>1539</v>
      </c>
      <c r="E178" s="40">
        <v>7</v>
      </c>
      <c r="F178" s="395"/>
      <c r="G178" s="395"/>
      <c r="H178" s="395"/>
      <c r="I178" s="395"/>
    </row>
    <row r="179" spans="1:9" ht="16" thickBot="1" x14ac:dyDescent="0.4">
      <c r="B179" s="157" t="s">
        <v>493</v>
      </c>
      <c r="C179" s="20"/>
      <c r="D179" s="458">
        <v>1757</v>
      </c>
      <c r="E179" s="40">
        <v>8</v>
      </c>
      <c r="F179" s="395"/>
      <c r="G179" s="395"/>
      <c r="H179" s="395"/>
      <c r="I179" s="395"/>
    </row>
    <row r="180" spans="1:9" ht="16" thickBot="1" x14ac:dyDescent="0.4">
      <c r="B180" s="157" t="s">
        <v>494</v>
      </c>
      <c r="C180" s="20"/>
      <c r="D180" s="458">
        <v>1977</v>
      </c>
      <c r="E180" s="40">
        <v>9</v>
      </c>
      <c r="F180" s="395"/>
      <c r="G180" s="395"/>
      <c r="H180" s="395"/>
      <c r="I180" s="395"/>
    </row>
    <row r="181" spans="1:9" ht="16" thickBot="1" x14ac:dyDescent="0.4">
      <c r="B181" s="157" t="s">
        <v>495</v>
      </c>
      <c r="C181" s="20"/>
      <c r="D181" s="458">
        <v>2197</v>
      </c>
      <c r="E181" s="40">
        <v>10</v>
      </c>
      <c r="F181" s="395"/>
      <c r="G181" s="395"/>
      <c r="H181" s="395"/>
      <c r="I181" s="395"/>
    </row>
    <row r="182" spans="1:9" ht="16" thickBot="1" x14ac:dyDescent="0.4">
      <c r="B182" s="157" t="s">
        <v>496</v>
      </c>
      <c r="C182" s="20"/>
      <c r="D182" s="458">
        <v>2417</v>
      </c>
      <c r="E182" s="40">
        <v>11</v>
      </c>
      <c r="F182" s="395"/>
      <c r="G182" s="395"/>
      <c r="H182" s="395"/>
      <c r="I182" s="395"/>
    </row>
    <row r="183" spans="1:9" ht="16" thickBot="1" x14ac:dyDescent="0.4">
      <c r="B183" s="20" t="s">
        <v>497</v>
      </c>
      <c r="C183" s="20"/>
      <c r="D183" s="458">
        <v>2634</v>
      </c>
      <c r="E183" s="40">
        <v>12</v>
      </c>
      <c r="F183" s="395"/>
      <c r="G183" s="395"/>
      <c r="H183" s="395"/>
      <c r="I183" s="395"/>
    </row>
    <row r="184" spans="1:9" ht="15.5" x14ac:dyDescent="0.35">
      <c r="D184" s="543"/>
      <c r="E184" s="40"/>
      <c r="F184" s="395"/>
      <c r="G184" s="395"/>
      <c r="H184" s="395"/>
      <c r="I184" s="395"/>
    </row>
    <row r="185" spans="1:9" ht="15.5" x14ac:dyDescent="0.35">
      <c r="D185" s="543"/>
      <c r="E185" s="40"/>
      <c r="F185" s="395"/>
      <c r="G185" s="395"/>
      <c r="H185" s="395"/>
      <c r="I185" s="395"/>
    </row>
    <row r="186" spans="1:9" ht="15.5" x14ac:dyDescent="0.35">
      <c r="A186" s="8" t="s">
        <v>1148</v>
      </c>
      <c r="H186" s="395"/>
      <c r="I186" s="395"/>
    </row>
    <row r="187" spans="1:9" ht="15.5" x14ac:dyDescent="0.35">
      <c r="A187" s="8" t="s">
        <v>501</v>
      </c>
      <c r="B187" s="24"/>
      <c r="G187" s="1"/>
      <c r="H187" s="395"/>
      <c r="I187" s="395"/>
    </row>
    <row r="188" spans="1:9" ht="15.5" x14ac:dyDescent="0.35">
      <c r="A188" s="8"/>
      <c r="B188" s="24"/>
      <c r="H188" s="395"/>
      <c r="I188" s="395"/>
    </row>
    <row r="189" spans="1:9" ht="15.5" x14ac:dyDescent="0.35">
      <c r="A189" s="13" t="s">
        <v>502</v>
      </c>
      <c r="B189" s="406" t="s">
        <v>503</v>
      </c>
      <c r="C189" s="407"/>
      <c r="D189" s="161"/>
      <c r="E189" s="406" t="s">
        <v>504</v>
      </c>
      <c r="F189" s="161"/>
      <c r="G189" s="13"/>
      <c r="H189" s="395"/>
      <c r="I189" s="395"/>
    </row>
    <row r="190" spans="1:9" ht="15.5" x14ac:dyDescent="0.35">
      <c r="A190" s="408"/>
      <c r="B190" s="409"/>
      <c r="C190" s="37"/>
      <c r="D190" s="162"/>
      <c r="E190" s="409" t="s">
        <v>505</v>
      </c>
      <c r="F190" s="162"/>
      <c r="G190" s="164" t="s">
        <v>506</v>
      </c>
      <c r="H190" s="395"/>
      <c r="I190" s="395"/>
    </row>
    <row r="191" spans="1:9" ht="15.5" x14ac:dyDescent="0.35">
      <c r="A191" s="410"/>
      <c r="B191" s="411"/>
      <c r="C191" s="412"/>
      <c r="D191" s="163"/>
      <c r="E191" s="411"/>
      <c r="F191" s="163"/>
      <c r="G191" s="165" t="s">
        <v>484</v>
      </c>
      <c r="H191" s="395"/>
      <c r="I191" s="395"/>
    </row>
    <row r="192" spans="1:9" ht="28.9" customHeight="1" thickBot="1" x14ac:dyDescent="0.4">
      <c r="A192" s="413" t="s">
        <v>507</v>
      </c>
      <c r="B192" s="957" t="s">
        <v>1149</v>
      </c>
      <c r="C192" s="958"/>
      <c r="D192" s="959"/>
      <c r="E192" s="49" t="s">
        <v>508</v>
      </c>
      <c r="F192" s="19"/>
      <c r="G192" s="723">
        <v>4.42</v>
      </c>
      <c r="H192" s="395"/>
      <c r="I192" s="395"/>
    </row>
    <row r="193" spans="1:9" ht="25.15" customHeight="1" thickBot="1" x14ac:dyDescent="0.4">
      <c r="A193" s="414">
        <v>49</v>
      </c>
      <c r="B193" s="960" t="s">
        <v>509</v>
      </c>
      <c r="C193" s="961"/>
      <c r="D193" s="962"/>
      <c r="E193" s="166" t="s">
        <v>510</v>
      </c>
      <c r="F193" s="53"/>
      <c r="G193" s="723">
        <v>6245.34</v>
      </c>
      <c r="H193" s="395"/>
      <c r="I193" s="395"/>
    </row>
    <row r="194" spans="1:9" ht="16" thickBot="1" x14ac:dyDescent="0.4">
      <c r="A194" s="648">
        <v>88</v>
      </c>
      <c r="B194" s="415" t="s">
        <v>512</v>
      </c>
      <c r="C194" s="156"/>
      <c r="D194" s="53"/>
      <c r="E194" s="154"/>
      <c r="F194" s="53"/>
      <c r="G194" s="723"/>
      <c r="H194" s="395"/>
      <c r="I194" s="395"/>
    </row>
    <row r="195" spans="1:9" ht="16" thickBot="1" x14ac:dyDescent="0.4">
      <c r="A195" s="14"/>
      <c r="B195" s="154" t="s">
        <v>513</v>
      </c>
      <c r="C195" s="156"/>
      <c r="D195" s="53"/>
      <c r="E195" s="166" t="s">
        <v>510</v>
      </c>
      <c r="F195" s="53"/>
      <c r="G195" s="723">
        <v>795.76</v>
      </c>
      <c r="H195" s="395"/>
      <c r="I195" s="395"/>
    </row>
    <row r="196" spans="1:9" ht="16" thickBot="1" x14ac:dyDescent="0.4">
      <c r="A196" s="413" t="s">
        <v>514</v>
      </c>
      <c r="B196" s="415" t="s">
        <v>515</v>
      </c>
      <c r="C196" s="156"/>
      <c r="D196" s="156"/>
      <c r="E196" s="50"/>
      <c r="F196" s="50"/>
      <c r="G196" s="723"/>
      <c r="H196" s="395"/>
      <c r="I196" s="395"/>
    </row>
    <row r="197" spans="1:9" ht="16" thickBot="1" x14ac:dyDescent="0.4">
      <c r="A197" s="22"/>
      <c r="B197" s="154" t="s">
        <v>516</v>
      </c>
      <c r="C197" s="156"/>
      <c r="D197" s="156"/>
      <c r="E197" s="166" t="s">
        <v>510</v>
      </c>
      <c r="F197" s="53"/>
      <c r="G197" s="724">
        <v>9797</v>
      </c>
      <c r="H197" s="395"/>
      <c r="I197" s="395"/>
    </row>
    <row r="198" spans="1:9" ht="16" thickBot="1" x14ac:dyDescent="0.4">
      <c r="A198" s="22"/>
      <c r="B198" s="154" t="s">
        <v>517</v>
      </c>
      <c r="C198" s="156"/>
      <c r="D198" s="156"/>
      <c r="E198" s="166" t="s">
        <v>510</v>
      </c>
      <c r="F198" s="53"/>
      <c r="G198" s="724">
        <v>4900</v>
      </c>
      <c r="H198" s="395"/>
      <c r="I198" s="395"/>
    </row>
    <row r="199" spans="1:9" ht="16" thickBot="1" x14ac:dyDescent="0.4">
      <c r="A199" s="14"/>
      <c r="B199" s="154" t="s">
        <v>518</v>
      </c>
      <c r="C199" s="156"/>
      <c r="D199" s="156"/>
      <c r="E199" s="166" t="s">
        <v>510</v>
      </c>
      <c r="F199" s="53"/>
      <c r="G199" s="724">
        <v>3504</v>
      </c>
      <c r="H199" s="395"/>
      <c r="I199" s="395"/>
    </row>
    <row r="200" spans="1:9" ht="16" thickBot="1" x14ac:dyDescent="0.4">
      <c r="A200" s="20" t="s">
        <v>519</v>
      </c>
      <c r="B200" s="902" t="s">
        <v>520</v>
      </c>
      <c r="C200" s="903"/>
      <c r="D200" s="904"/>
      <c r="E200" s="416" t="s">
        <v>510</v>
      </c>
      <c r="F200" s="168"/>
      <c r="G200" s="724">
        <v>5573</v>
      </c>
      <c r="H200" s="395"/>
      <c r="I200" s="395"/>
    </row>
    <row r="201" spans="1:9" ht="16" thickBot="1" x14ac:dyDescent="0.4">
      <c r="A201" s="20" t="s">
        <v>519</v>
      </c>
      <c r="B201" s="921" t="s">
        <v>521</v>
      </c>
      <c r="C201" s="922"/>
      <c r="D201" s="923"/>
      <c r="E201" s="417" t="s">
        <v>510</v>
      </c>
      <c r="F201" s="169"/>
      <c r="G201" s="724">
        <v>1485</v>
      </c>
      <c r="H201" s="395"/>
      <c r="I201" s="395"/>
    </row>
    <row r="202" spans="1:9" ht="16" thickBot="1" x14ac:dyDescent="0.4">
      <c r="A202" s="20" t="s">
        <v>519</v>
      </c>
      <c r="B202" s="902" t="s">
        <v>522</v>
      </c>
      <c r="C202" s="903"/>
      <c r="D202" s="904"/>
      <c r="E202" s="416" t="s">
        <v>510</v>
      </c>
      <c r="F202" s="168"/>
      <c r="G202" s="724">
        <v>2970</v>
      </c>
      <c r="H202" s="395"/>
      <c r="I202" s="395"/>
    </row>
    <row r="203" spans="1:9" ht="16" thickBot="1" x14ac:dyDescent="0.4">
      <c r="A203" s="414">
        <v>93</v>
      </c>
      <c r="B203" s="902" t="s">
        <v>523</v>
      </c>
      <c r="C203" s="903"/>
      <c r="D203" s="904"/>
      <c r="E203" s="416" t="s">
        <v>510</v>
      </c>
      <c r="F203" s="168"/>
      <c r="G203" s="723">
        <v>32.03</v>
      </c>
      <c r="H203" s="395"/>
      <c r="I203" s="395"/>
    </row>
    <row r="204" spans="1:9" ht="16" thickBot="1" x14ac:dyDescent="0.4">
      <c r="A204" s="20" t="s">
        <v>346</v>
      </c>
      <c r="B204" s="902" t="s">
        <v>524</v>
      </c>
      <c r="C204" s="903"/>
      <c r="D204" s="904"/>
      <c r="E204" s="416" t="s">
        <v>510</v>
      </c>
      <c r="F204" s="168"/>
      <c r="G204" s="724">
        <v>5573</v>
      </c>
      <c r="H204" s="395"/>
      <c r="I204" s="395"/>
    </row>
    <row r="205" spans="1:9" ht="16" thickBot="1" x14ac:dyDescent="0.4">
      <c r="A205" s="20" t="s">
        <v>325</v>
      </c>
      <c r="B205" s="902" t="s">
        <v>525</v>
      </c>
      <c r="C205" s="903"/>
      <c r="D205" s="904"/>
      <c r="E205" s="416" t="s">
        <v>510</v>
      </c>
      <c r="F205" s="168"/>
      <c r="G205" s="724">
        <v>50149</v>
      </c>
      <c r="H205" s="395"/>
      <c r="I205" s="395"/>
    </row>
    <row r="206" spans="1:9" ht="16" thickBot="1" x14ac:dyDescent="0.4">
      <c r="A206" s="20"/>
      <c r="B206" s="902" t="s">
        <v>526</v>
      </c>
      <c r="C206" s="903"/>
      <c r="D206" s="904"/>
      <c r="E206" s="416" t="s">
        <v>510</v>
      </c>
      <c r="F206" s="168"/>
      <c r="G206" s="724">
        <v>1485</v>
      </c>
      <c r="H206" s="395"/>
      <c r="I206" s="622"/>
    </row>
    <row r="207" spans="1:9" ht="16" thickBot="1" x14ac:dyDescent="0.4">
      <c r="A207" s="20"/>
      <c r="B207" s="902" t="s">
        <v>527</v>
      </c>
      <c r="C207" s="903"/>
      <c r="D207" s="904"/>
      <c r="E207" s="416" t="s">
        <v>510</v>
      </c>
      <c r="F207" s="168"/>
      <c r="G207" s="724">
        <v>2970</v>
      </c>
      <c r="H207" s="395"/>
      <c r="I207" s="395"/>
    </row>
    <row r="208" spans="1:9" ht="25.5" thickBot="1" x14ac:dyDescent="0.4">
      <c r="A208" s="414" t="s">
        <v>345</v>
      </c>
      <c r="B208" s="902" t="s">
        <v>610</v>
      </c>
      <c r="C208" s="903"/>
      <c r="D208" s="904"/>
      <c r="E208" s="418" t="s">
        <v>611</v>
      </c>
      <c r="F208" s="170"/>
      <c r="G208" s="723">
        <v>30.2</v>
      </c>
      <c r="H208" s="395"/>
      <c r="I208" s="395"/>
    </row>
    <row r="209" spans="1:9" ht="16" thickBot="1" x14ac:dyDescent="0.4">
      <c r="A209" s="20"/>
      <c r="B209" s="902" t="s">
        <v>612</v>
      </c>
      <c r="C209" s="903"/>
      <c r="D209" s="904"/>
      <c r="E209" s="416" t="s">
        <v>613</v>
      </c>
      <c r="F209" s="170"/>
      <c r="G209" s="723">
        <v>90.57</v>
      </c>
      <c r="H209" s="395"/>
      <c r="I209" s="395"/>
    </row>
    <row r="210" spans="1:9" ht="16" thickBot="1" x14ac:dyDescent="0.4">
      <c r="G210" s="725"/>
      <c r="H210" s="395"/>
      <c r="I210" s="395"/>
    </row>
    <row r="211" spans="1:9" ht="16" thickBot="1" x14ac:dyDescent="0.4">
      <c r="A211" s="20" t="s">
        <v>1400</v>
      </c>
      <c r="B211" s="415" t="s">
        <v>614</v>
      </c>
      <c r="C211" s="156"/>
      <c r="D211" s="53"/>
      <c r="E211" s="154"/>
      <c r="F211" s="53"/>
      <c r="G211" s="725"/>
      <c r="H211" s="395"/>
      <c r="I211" s="395"/>
    </row>
    <row r="212" spans="1:9" ht="16" thickBot="1" x14ac:dyDescent="0.4">
      <c r="A212" s="648">
        <v>143</v>
      </c>
      <c r="B212" s="154" t="s">
        <v>615</v>
      </c>
      <c r="C212" s="156"/>
      <c r="D212" s="53"/>
      <c r="E212" s="154" t="s">
        <v>508</v>
      </c>
      <c r="F212" s="53"/>
      <c r="G212" s="723">
        <v>99.87</v>
      </c>
      <c r="H212" s="395"/>
      <c r="I212" s="395"/>
    </row>
    <row r="213" spans="1:9" ht="16" thickBot="1" x14ac:dyDescent="0.4">
      <c r="A213" s="649">
        <v>143</v>
      </c>
      <c r="B213" s="154" t="s">
        <v>616</v>
      </c>
      <c r="C213" s="156"/>
      <c r="D213" s="53"/>
      <c r="E213" s="154" t="s">
        <v>508</v>
      </c>
      <c r="F213" s="53"/>
      <c r="G213" s="723">
        <v>49.93</v>
      </c>
      <c r="H213" s="395"/>
      <c r="I213" s="395"/>
    </row>
    <row r="214" spans="1:9" ht="16" thickBot="1" x14ac:dyDescent="0.4">
      <c r="A214" s="414">
        <v>143</v>
      </c>
      <c r="B214" s="902" t="s">
        <v>617</v>
      </c>
      <c r="C214" s="903"/>
      <c r="D214" s="904"/>
      <c r="E214" s="419" t="s">
        <v>618</v>
      </c>
      <c r="F214" s="170"/>
      <c r="G214" s="723">
        <v>299.61</v>
      </c>
      <c r="H214" s="395"/>
      <c r="I214" s="395"/>
    </row>
    <row r="215" spans="1:9" ht="16" thickBot="1" x14ac:dyDescent="0.4">
      <c r="A215" s="414">
        <v>143</v>
      </c>
      <c r="B215" s="921" t="s">
        <v>1281</v>
      </c>
      <c r="C215" s="903"/>
      <c r="D215" s="904"/>
      <c r="E215" s="419" t="s">
        <v>508</v>
      </c>
      <c r="F215" s="170"/>
      <c r="G215" s="723">
        <v>152.29</v>
      </c>
      <c r="H215" s="395"/>
      <c r="I215" s="395"/>
    </row>
    <row r="216" spans="1:9" ht="16" thickBot="1" x14ac:dyDescent="0.4">
      <c r="A216" s="20"/>
      <c r="B216" s="921" t="s">
        <v>1282</v>
      </c>
      <c r="C216" s="903"/>
      <c r="D216" s="904"/>
      <c r="E216" s="419" t="s">
        <v>619</v>
      </c>
      <c r="F216" s="170"/>
      <c r="G216" s="723">
        <v>130.11000000000001</v>
      </c>
      <c r="H216" s="395"/>
      <c r="I216" s="395"/>
    </row>
    <row r="217" spans="1:9" ht="16" thickBot="1" x14ac:dyDescent="0.4">
      <c r="A217" s="420">
        <v>146</v>
      </c>
      <c r="B217" s="154" t="s">
        <v>620</v>
      </c>
      <c r="C217" s="156"/>
      <c r="D217" s="53"/>
      <c r="E217" s="154" t="s">
        <v>619</v>
      </c>
      <c r="F217" s="53"/>
      <c r="G217" s="723">
        <v>25</v>
      </c>
      <c r="H217" s="395"/>
      <c r="I217" s="395"/>
    </row>
    <row r="218" spans="1:9" ht="16" thickBot="1" x14ac:dyDescent="0.4">
      <c r="A218" s="414">
        <v>155</v>
      </c>
      <c r="B218" s="902" t="s">
        <v>621</v>
      </c>
      <c r="C218" s="903"/>
      <c r="D218" s="904"/>
      <c r="E218" s="419" t="s">
        <v>622</v>
      </c>
      <c r="F218" s="170"/>
      <c r="G218" s="723">
        <v>187.06</v>
      </c>
      <c r="H218" s="395"/>
      <c r="I218" s="395"/>
    </row>
    <row r="219" spans="1:9" ht="16" thickBot="1" x14ac:dyDescent="0.4">
      <c r="A219" s="414">
        <v>157</v>
      </c>
      <c r="B219" s="902" t="s">
        <v>623</v>
      </c>
      <c r="C219" s="903"/>
      <c r="D219" s="904"/>
      <c r="E219" s="419" t="s">
        <v>619</v>
      </c>
      <c r="F219" s="170"/>
      <c r="G219" s="723">
        <v>61.75</v>
      </c>
      <c r="H219" s="395"/>
      <c r="I219" s="395"/>
    </row>
    <row r="220" spans="1:9" ht="16" thickBot="1" x14ac:dyDescent="0.4">
      <c r="A220" s="421">
        <v>165</v>
      </c>
      <c r="B220" s="415" t="s">
        <v>624</v>
      </c>
      <c r="C220" s="156"/>
      <c r="D220" s="53"/>
      <c r="E220" s="154"/>
      <c r="F220" s="156"/>
      <c r="G220" s="725"/>
      <c r="H220" s="395"/>
      <c r="I220" s="395"/>
    </row>
    <row r="221" spans="1:9" ht="16" thickBot="1" x14ac:dyDescent="0.4">
      <c r="A221" s="22"/>
      <c r="B221" s="154" t="s">
        <v>625</v>
      </c>
      <c r="C221" s="156"/>
      <c r="D221" s="53"/>
      <c r="E221" s="154" t="s">
        <v>626</v>
      </c>
      <c r="F221" s="53"/>
      <c r="G221" s="723">
        <v>72.45</v>
      </c>
      <c r="H221" s="395"/>
      <c r="I221" s="395"/>
    </row>
    <row r="222" spans="1:9" ht="16" thickBot="1" x14ac:dyDescent="0.4">
      <c r="A222" s="22"/>
      <c r="B222" s="902" t="s">
        <v>627</v>
      </c>
      <c r="C222" s="903"/>
      <c r="D222" s="904"/>
      <c r="E222" s="419" t="s">
        <v>626</v>
      </c>
      <c r="F222" s="53"/>
      <c r="G222" s="723">
        <v>57.42</v>
      </c>
      <c r="H222" s="395"/>
      <c r="I222" s="395"/>
    </row>
    <row r="223" spans="1:9" ht="16" thickBot="1" x14ac:dyDescent="0.4">
      <c r="A223" s="14"/>
      <c r="B223" s="154" t="s">
        <v>628</v>
      </c>
      <c r="C223" s="156"/>
      <c r="D223" s="53"/>
      <c r="E223" s="419" t="s">
        <v>626</v>
      </c>
      <c r="F223" s="53"/>
      <c r="G223" s="726">
        <v>42.19</v>
      </c>
      <c r="H223" s="395"/>
      <c r="I223" s="395"/>
    </row>
    <row r="224" spans="1:9" ht="16" thickBot="1" x14ac:dyDescent="0.4">
      <c r="A224" s="414">
        <v>166</v>
      </c>
      <c r="B224" s="902" t="s">
        <v>629</v>
      </c>
      <c r="C224" s="903"/>
      <c r="D224" s="904"/>
      <c r="E224" s="419" t="s">
        <v>626</v>
      </c>
      <c r="F224" s="53"/>
      <c r="G224" s="726">
        <v>91.78</v>
      </c>
      <c r="H224" s="395"/>
      <c r="I224" s="395"/>
    </row>
    <row r="225" spans="1:10" ht="15.5" x14ac:dyDescent="0.35">
      <c r="D225" s="543"/>
      <c r="E225" s="40"/>
      <c r="F225" s="395"/>
      <c r="G225" s="395"/>
      <c r="H225" s="395"/>
      <c r="I225" s="395"/>
    </row>
    <row r="226" spans="1:10" ht="15.5" x14ac:dyDescent="0.35">
      <c r="A226" s="1" t="s">
        <v>1150</v>
      </c>
      <c r="D226" s="543"/>
      <c r="E226" s="40"/>
      <c r="F226" s="395"/>
      <c r="G226" s="395"/>
      <c r="H226" s="395"/>
      <c r="I226" s="395"/>
    </row>
    <row r="227" spans="1:10" ht="16" thickBot="1" x14ac:dyDescent="0.4">
      <c r="A227" s="1"/>
      <c r="D227" s="543"/>
      <c r="E227" s="40"/>
      <c r="F227" s="395"/>
      <c r="G227" s="395"/>
      <c r="H227" s="395"/>
      <c r="I227" s="395"/>
    </row>
    <row r="228" spans="1:10" ht="16" thickBot="1" x14ac:dyDescent="0.4">
      <c r="A228" s="527" t="s">
        <v>1151</v>
      </c>
      <c r="B228" s="527" t="s">
        <v>1152</v>
      </c>
      <c r="C228" s="727">
        <v>100381</v>
      </c>
      <c r="D228" s="395"/>
    </row>
    <row r="229" spans="1:10" ht="16" thickBot="1" x14ac:dyDescent="0.4">
      <c r="A229" s="527" t="s">
        <v>1154</v>
      </c>
      <c r="B229" s="527" t="s">
        <v>1153</v>
      </c>
      <c r="C229" s="728">
        <v>113409</v>
      </c>
      <c r="D229" s="395"/>
    </row>
    <row r="230" spans="1:10" ht="16" thickBot="1" x14ac:dyDescent="0.4">
      <c r="C230" s="395"/>
      <c r="D230" s="395"/>
    </row>
    <row r="231" spans="1:10" ht="50.5" thickBot="1" x14ac:dyDescent="0.3">
      <c r="A231" s="544"/>
      <c r="B231" s="545"/>
      <c r="C231" s="545"/>
      <c r="D231" s="545"/>
      <c r="E231" s="545"/>
      <c r="F231" s="546"/>
      <c r="G231" s="547" t="s">
        <v>630</v>
      </c>
      <c r="H231" s="548" t="s">
        <v>631</v>
      </c>
    </row>
    <row r="232" spans="1:10" ht="16" thickBot="1" x14ac:dyDescent="0.4">
      <c r="A232" s="550" t="s">
        <v>330</v>
      </c>
      <c r="B232" s="551"/>
      <c r="C232" s="551"/>
      <c r="D232" s="551"/>
      <c r="E232" s="551"/>
      <c r="F232" s="156"/>
      <c r="G232" s="729">
        <v>1021.92</v>
      </c>
      <c r="H232" s="729">
        <v>102.21</v>
      </c>
      <c r="I232" s="395"/>
    </row>
    <row r="233" spans="1:10" ht="16" thickBot="1" x14ac:dyDescent="0.4">
      <c r="A233" s="550" t="s">
        <v>331</v>
      </c>
      <c r="B233" s="551"/>
      <c r="C233" s="551"/>
      <c r="D233" s="551"/>
      <c r="E233" s="551"/>
      <c r="F233" s="53"/>
      <c r="G233" s="726">
        <v>1389.79</v>
      </c>
      <c r="H233" s="726">
        <v>138.99</v>
      </c>
      <c r="I233" s="395"/>
    </row>
    <row r="234" spans="1:10" ht="26.5" thickBot="1" x14ac:dyDescent="0.4">
      <c r="A234" s="552" t="s">
        <v>332</v>
      </c>
      <c r="B234" s="553"/>
      <c r="C234" s="553"/>
      <c r="D234" s="553"/>
      <c r="E234" s="553"/>
      <c r="F234" s="156"/>
      <c r="G234" s="729">
        <v>1198.74</v>
      </c>
      <c r="H234" s="726">
        <v>108.98</v>
      </c>
      <c r="I234" s="395"/>
    </row>
    <row r="235" spans="1:10" ht="16" thickBot="1" x14ac:dyDescent="0.4">
      <c r="A235" s="911" t="s">
        <v>335</v>
      </c>
      <c r="B235" s="912"/>
      <c r="C235" s="912"/>
      <c r="D235" s="912"/>
      <c r="E235" s="912"/>
      <c r="F235" s="156"/>
      <c r="G235" s="730"/>
      <c r="H235" s="726">
        <v>106.86</v>
      </c>
      <c r="I235" s="395"/>
    </row>
    <row r="236" spans="1:10" ht="16" thickBot="1" x14ac:dyDescent="0.4">
      <c r="A236" s="550" t="s">
        <v>333</v>
      </c>
      <c r="B236" s="551"/>
      <c r="C236" s="551"/>
      <c r="D236" s="551"/>
      <c r="E236" s="551"/>
      <c r="F236" s="156"/>
      <c r="G236" s="730"/>
      <c r="H236" s="726">
        <v>122.76</v>
      </c>
      <c r="I236" s="395"/>
    </row>
    <row r="237" spans="1:10" ht="16" thickBot="1" x14ac:dyDescent="0.4">
      <c r="A237" s="554" t="s">
        <v>334</v>
      </c>
      <c r="B237" s="555"/>
      <c r="C237" s="555"/>
      <c r="D237" s="555"/>
      <c r="E237" s="555"/>
      <c r="F237" s="549"/>
      <c r="G237" s="726">
        <v>1011.01</v>
      </c>
      <c r="H237" s="726">
        <v>101.11</v>
      </c>
      <c r="I237" s="395"/>
    </row>
    <row r="238" spans="1:10" ht="15.5" x14ac:dyDescent="0.35">
      <c r="D238" s="543"/>
      <c r="E238" s="40"/>
      <c r="F238" s="395"/>
      <c r="G238" s="395"/>
      <c r="H238" s="395"/>
      <c r="I238" s="395"/>
    </row>
    <row r="239" spans="1:10" ht="15.5" x14ac:dyDescent="0.35">
      <c r="D239" s="543"/>
      <c r="E239" s="40"/>
      <c r="F239" s="395"/>
      <c r="G239" s="395"/>
      <c r="H239" s="395"/>
      <c r="I239" s="395"/>
    </row>
    <row r="240" spans="1:10" ht="13" x14ac:dyDescent="0.3">
      <c r="A240" s="1" t="s">
        <v>1155</v>
      </c>
      <c r="B240" s="42"/>
      <c r="I240" s="54"/>
      <c r="J240" s="48"/>
    </row>
    <row r="241" spans="1:10" ht="13.5" thickBot="1" x14ac:dyDescent="0.35">
      <c r="A241" s="1"/>
      <c r="B241" s="42"/>
      <c r="I241" s="54"/>
      <c r="J241" s="48"/>
    </row>
    <row r="242" spans="1:10" ht="13.5" thickBot="1" x14ac:dyDescent="0.35">
      <c r="A242" s="527" t="s">
        <v>787</v>
      </c>
      <c r="B242" s="556" t="s">
        <v>788</v>
      </c>
      <c r="C242" s="470"/>
      <c r="D242" s="557"/>
      <c r="E242" s="557"/>
      <c r="F242" s="558"/>
      <c r="G242" s="913" t="s">
        <v>789</v>
      </c>
      <c r="H242" s="914"/>
      <c r="I242" s="915"/>
      <c r="J242" s="472" t="s">
        <v>790</v>
      </c>
    </row>
    <row r="243" spans="1:10" ht="13" thickBot="1" x14ac:dyDescent="0.3">
      <c r="A243" s="472" t="s">
        <v>791</v>
      </c>
      <c r="B243" s="474" t="s">
        <v>792</v>
      </c>
      <c r="C243" s="470"/>
      <c r="D243" s="470"/>
      <c r="E243" s="470"/>
      <c r="F243" s="471"/>
      <c r="G243" s="559">
        <v>1.8</v>
      </c>
      <c r="H243" s="476" t="s">
        <v>793</v>
      </c>
      <c r="I243" s="477"/>
      <c r="J243" s="560">
        <f>(G243-1)*100</f>
        <v>80</v>
      </c>
    </row>
    <row r="244" spans="1:10" ht="13" thickBot="1" x14ac:dyDescent="0.3">
      <c r="A244" s="472" t="s">
        <v>794</v>
      </c>
      <c r="B244" s="474" t="s">
        <v>795</v>
      </c>
      <c r="C244" s="470"/>
      <c r="D244" s="470"/>
      <c r="E244" s="470"/>
      <c r="F244" s="471"/>
      <c r="G244" s="559">
        <v>1.5</v>
      </c>
      <c r="H244" s="476" t="s">
        <v>793</v>
      </c>
      <c r="I244" s="477"/>
      <c r="J244" s="560">
        <f>(G244-1)*100</f>
        <v>50</v>
      </c>
    </row>
    <row r="245" spans="1:10" ht="13" thickBot="1" x14ac:dyDescent="0.3">
      <c r="A245" s="472" t="s">
        <v>796</v>
      </c>
      <c r="B245" s="474" t="s">
        <v>797</v>
      </c>
      <c r="C245" s="470"/>
      <c r="D245" s="470"/>
      <c r="E245" s="470"/>
      <c r="F245" s="471"/>
      <c r="G245" s="559">
        <v>1.4</v>
      </c>
      <c r="H245" s="476" t="s">
        <v>793</v>
      </c>
      <c r="I245" s="477"/>
      <c r="J245" s="560">
        <f>(G245-1)*100</f>
        <v>39.999999999999993</v>
      </c>
    </row>
    <row r="246" spans="1:10" ht="13" thickBot="1" x14ac:dyDescent="0.3">
      <c r="A246" s="472" t="s">
        <v>798</v>
      </c>
      <c r="B246" s="474" t="s">
        <v>799</v>
      </c>
      <c r="C246" s="470"/>
      <c r="D246" s="470"/>
      <c r="E246" s="470"/>
      <c r="F246" s="471"/>
      <c r="G246" s="559">
        <v>1.2</v>
      </c>
      <c r="H246" s="476" t="s">
        <v>800</v>
      </c>
      <c r="I246" s="477"/>
      <c r="J246" s="560">
        <f>(G246-1)*100</f>
        <v>19.999999999999996</v>
      </c>
    </row>
    <row r="247" spans="1:10" ht="13" x14ac:dyDescent="0.3">
      <c r="G247" s="561" t="s">
        <v>801</v>
      </c>
    </row>
    <row r="248" spans="1:10" ht="16" thickBot="1" x14ac:dyDescent="0.4">
      <c r="D248" s="543"/>
      <c r="E248" s="40"/>
      <c r="F248" s="395"/>
      <c r="G248" s="395"/>
      <c r="H248" s="395"/>
      <c r="I248" s="395"/>
    </row>
    <row r="249" spans="1:10" ht="13.5" thickBot="1" x14ac:dyDescent="0.35">
      <c r="A249" s="562" t="s">
        <v>802</v>
      </c>
      <c r="B249" s="563"/>
      <c r="C249" s="563"/>
      <c r="D249" s="563"/>
      <c r="E249" s="563"/>
      <c r="F249" s="563"/>
      <c r="G249" s="567"/>
    </row>
    <row r="250" spans="1:10" ht="13.5" thickBot="1" x14ac:dyDescent="0.35">
      <c r="A250" s="527" t="s">
        <v>787</v>
      </c>
      <c r="B250" s="472" t="s">
        <v>1156</v>
      </c>
      <c r="C250" s="398" t="s">
        <v>803</v>
      </c>
      <c r="D250" s="568" t="s">
        <v>1138</v>
      </c>
      <c r="E250" s="568" t="s">
        <v>796</v>
      </c>
      <c r="F250" s="568" t="s">
        <v>794</v>
      </c>
      <c r="G250" s="565" t="s">
        <v>791</v>
      </c>
    </row>
    <row r="251" spans="1:10" ht="13.5" thickBot="1" x14ac:dyDescent="0.35">
      <c r="A251" s="565" t="s">
        <v>804</v>
      </c>
      <c r="B251" s="566" t="s">
        <v>336</v>
      </c>
      <c r="C251" s="731">
        <v>13.81</v>
      </c>
      <c r="D251" s="731">
        <v>14.5</v>
      </c>
      <c r="E251" s="731">
        <v>19.329999999999998</v>
      </c>
      <c r="F251" s="731">
        <v>20.72</v>
      </c>
      <c r="G251" s="731">
        <v>24.86</v>
      </c>
    </row>
    <row r="252" spans="1:10" ht="13.5" thickBot="1" x14ac:dyDescent="0.35">
      <c r="A252" s="565" t="s">
        <v>499</v>
      </c>
      <c r="B252" s="56" t="s">
        <v>337</v>
      </c>
      <c r="C252" s="731">
        <v>17.18</v>
      </c>
      <c r="D252" s="731">
        <v>17.18</v>
      </c>
      <c r="E252" s="731">
        <v>24.05</v>
      </c>
      <c r="F252" s="731">
        <v>25.77</v>
      </c>
      <c r="G252" s="731">
        <v>30.92</v>
      </c>
    </row>
    <row r="253" spans="1:10" ht="13.5" thickBot="1" x14ac:dyDescent="0.35">
      <c r="A253" s="565" t="s">
        <v>1137</v>
      </c>
      <c r="B253" s="57" t="s">
        <v>338</v>
      </c>
      <c r="C253" s="731">
        <v>19.38</v>
      </c>
      <c r="D253" s="731">
        <v>19.38</v>
      </c>
      <c r="E253" s="731">
        <v>27.13</v>
      </c>
      <c r="F253" s="731">
        <v>29.07</v>
      </c>
      <c r="G253" s="731">
        <v>34.880000000000003</v>
      </c>
      <c r="H253" t="s">
        <v>1257</v>
      </c>
    </row>
    <row r="254" spans="1:10" ht="13.5" thickBot="1" x14ac:dyDescent="0.35">
      <c r="A254" s="565" t="s">
        <v>500</v>
      </c>
      <c r="B254" s="56" t="s">
        <v>339</v>
      </c>
      <c r="C254" s="731">
        <v>22.25</v>
      </c>
      <c r="D254" s="731">
        <v>22.25</v>
      </c>
      <c r="E254" s="731">
        <v>31.15</v>
      </c>
      <c r="F254" s="731">
        <v>33.380000000000003</v>
      </c>
      <c r="G254" s="731">
        <v>40.049999999999997</v>
      </c>
      <c r="H254" t="s">
        <v>1258</v>
      </c>
    </row>
    <row r="255" spans="1:10" ht="13.5" thickBot="1" x14ac:dyDescent="0.35">
      <c r="A255" s="565" t="s">
        <v>277</v>
      </c>
      <c r="B255" s="56" t="s">
        <v>340</v>
      </c>
      <c r="C255" s="731">
        <v>22.25</v>
      </c>
      <c r="D255" s="731">
        <v>22.25</v>
      </c>
      <c r="E255" s="731">
        <v>31.15</v>
      </c>
      <c r="F255" s="731">
        <v>33.380000000000003</v>
      </c>
      <c r="G255" s="731">
        <v>40.049999999999997</v>
      </c>
      <c r="H255" t="s">
        <v>1259</v>
      </c>
    </row>
    <row r="256" spans="1:10" ht="13.5" thickBot="1" x14ac:dyDescent="0.35">
      <c r="A256" s="565" t="s">
        <v>941</v>
      </c>
      <c r="B256" s="564" t="s">
        <v>341</v>
      </c>
      <c r="C256" s="731">
        <v>20.2</v>
      </c>
      <c r="D256" s="731">
        <v>20.2</v>
      </c>
      <c r="E256" s="731">
        <v>28.28</v>
      </c>
      <c r="F256" s="731">
        <v>30.3</v>
      </c>
      <c r="G256" s="731">
        <v>36.36</v>
      </c>
      <c r="H256" t="s">
        <v>1260</v>
      </c>
    </row>
    <row r="257" spans="1:9" ht="13" thickBot="1" x14ac:dyDescent="0.3"/>
    <row r="258" spans="1:9" ht="13.5" thickBot="1" x14ac:dyDescent="0.35">
      <c r="A258" s="562" t="s">
        <v>805</v>
      </c>
      <c r="B258" s="563"/>
      <c r="C258" s="563"/>
      <c r="D258" s="563"/>
      <c r="E258" s="563"/>
      <c r="F258" s="563"/>
      <c r="G258" s="563"/>
      <c r="H258" s="573"/>
      <c r="I258" s="574"/>
    </row>
    <row r="259" spans="1:9" ht="13" x14ac:dyDescent="0.3">
      <c r="A259" s="569" t="s">
        <v>787</v>
      </c>
      <c r="B259" s="570" t="s">
        <v>803</v>
      </c>
      <c r="C259" s="572" t="s">
        <v>940</v>
      </c>
      <c r="D259" s="572" t="s">
        <v>806</v>
      </c>
      <c r="E259" s="572" t="s">
        <v>807</v>
      </c>
      <c r="F259" s="572" t="s">
        <v>808</v>
      </c>
      <c r="G259" s="572" t="s">
        <v>809</v>
      </c>
      <c r="H259" s="572" t="s">
        <v>810</v>
      </c>
      <c r="I259" s="572">
        <v>3</v>
      </c>
    </row>
    <row r="260" spans="1:9" ht="13.5" thickBot="1" x14ac:dyDescent="0.35">
      <c r="A260" s="473"/>
      <c r="B260" s="571"/>
      <c r="C260" s="473"/>
      <c r="D260" s="571">
        <v>1.2</v>
      </c>
      <c r="E260" s="571">
        <v>1.4</v>
      </c>
      <c r="F260" s="571">
        <v>1.5</v>
      </c>
      <c r="G260" s="571">
        <v>1.5</v>
      </c>
      <c r="H260" s="571">
        <v>1.8</v>
      </c>
      <c r="I260" s="571">
        <v>2</v>
      </c>
    </row>
    <row r="261" spans="1:9" ht="13.5" thickBot="1" x14ac:dyDescent="0.35">
      <c r="A261" s="527" t="s">
        <v>804</v>
      </c>
      <c r="B261" s="643">
        <v>662.8</v>
      </c>
      <c r="C261" s="643">
        <v>695.94</v>
      </c>
      <c r="D261" s="643">
        <v>795.36</v>
      </c>
      <c r="E261" s="643">
        <v>927.92</v>
      </c>
      <c r="F261" s="643">
        <v>994.2</v>
      </c>
      <c r="G261" s="643">
        <v>994.2</v>
      </c>
      <c r="H261" s="643">
        <v>1193.04</v>
      </c>
      <c r="I261" s="643">
        <v>1325.6</v>
      </c>
    </row>
    <row r="262" spans="1:9" ht="13.5" thickBot="1" x14ac:dyDescent="0.35">
      <c r="A262" s="527" t="s">
        <v>499</v>
      </c>
      <c r="B262" s="643">
        <v>824.8</v>
      </c>
      <c r="C262" s="643">
        <v>824.8</v>
      </c>
      <c r="D262" s="643">
        <v>989.76</v>
      </c>
      <c r="E262" s="643">
        <v>1154.72</v>
      </c>
      <c r="F262" s="643">
        <v>1237.2</v>
      </c>
      <c r="G262" s="643">
        <v>1237.2</v>
      </c>
      <c r="H262" s="643">
        <v>1484.64</v>
      </c>
      <c r="I262" s="643">
        <v>1649.6</v>
      </c>
    </row>
    <row r="263" spans="1:9" ht="13.5" thickBot="1" x14ac:dyDescent="0.35">
      <c r="A263" s="527" t="s">
        <v>1137</v>
      </c>
      <c r="B263" s="643">
        <v>930.4</v>
      </c>
      <c r="C263" s="643">
        <v>930.4</v>
      </c>
      <c r="D263" s="643">
        <v>1116.48</v>
      </c>
      <c r="E263" s="643">
        <v>1302.56</v>
      </c>
      <c r="F263" s="643">
        <v>1395.6</v>
      </c>
      <c r="G263" s="643">
        <v>1395.6</v>
      </c>
      <c r="H263" s="643">
        <v>1674.72</v>
      </c>
      <c r="I263" s="643">
        <v>1860.8</v>
      </c>
    </row>
    <row r="264" spans="1:9" ht="13.5" thickBot="1" x14ac:dyDescent="0.35">
      <c r="A264" s="527" t="s">
        <v>500</v>
      </c>
      <c r="B264" s="643">
        <v>1068</v>
      </c>
      <c r="C264" s="643">
        <v>1068</v>
      </c>
      <c r="D264" s="643">
        <v>1281.5999999999999</v>
      </c>
      <c r="E264" s="643">
        <v>1495.2</v>
      </c>
      <c r="F264" s="643">
        <v>1602</v>
      </c>
      <c r="G264" s="643">
        <v>1602</v>
      </c>
      <c r="H264" s="643">
        <v>1922.4</v>
      </c>
      <c r="I264" s="643">
        <v>2136</v>
      </c>
    </row>
    <row r="265" spans="1:9" ht="13.5" thickBot="1" x14ac:dyDescent="0.35">
      <c r="A265" s="527" t="s">
        <v>277</v>
      </c>
      <c r="B265" s="643">
        <v>1068</v>
      </c>
      <c r="C265" s="643">
        <v>1068</v>
      </c>
      <c r="D265" s="643">
        <v>1281.5999999999999</v>
      </c>
      <c r="E265" s="643">
        <v>1495.2</v>
      </c>
      <c r="F265" s="643">
        <v>1602</v>
      </c>
      <c r="G265" s="643">
        <v>1602</v>
      </c>
      <c r="H265" s="643">
        <v>1922.4</v>
      </c>
      <c r="I265" s="643">
        <v>2136</v>
      </c>
    </row>
    <row r="266" spans="1:9" ht="13.5" thickBot="1" x14ac:dyDescent="0.35">
      <c r="A266" s="527" t="s">
        <v>941</v>
      </c>
      <c r="B266" s="643">
        <v>969.6</v>
      </c>
      <c r="C266" s="643">
        <v>969.6</v>
      </c>
      <c r="D266" s="643">
        <v>1163.52</v>
      </c>
      <c r="E266" s="643">
        <v>1357.44</v>
      </c>
      <c r="F266" s="643">
        <v>1454.4</v>
      </c>
      <c r="G266" s="643">
        <v>1454.4</v>
      </c>
      <c r="H266" s="643">
        <v>1745.28</v>
      </c>
      <c r="I266" s="643">
        <v>1939.2</v>
      </c>
    </row>
    <row r="267" spans="1:9" ht="25.9" customHeight="1" thickBot="1" x14ac:dyDescent="0.3">
      <c r="A267" s="968" t="s">
        <v>811</v>
      </c>
      <c r="B267" s="969"/>
      <c r="C267" s="969"/>
      <c r="D267" s="969"/>
      <c r="E267" s="969"/>
      <c r="F267" s="969"/>
      <c r="G267" s="969"/>
      <c r="H267" s="969"/>
      <c r="I267" s="970"/>
    </row>
    <row r="268" spans="1:9" ht="25.9" customHeight="1" x14ac:dyDescent="0.25">
      <c r="A268" s="177"/>
      <c r="B268" s="177"/>
      <c r="C268" s="177"/>
      <c r="D268" s="177"/>
      <c r="E268" s="177"/>
      <c r="F268" s="177"/>
      <c r="G268" s="177"/>
      <c r="H268" s="177"/>
      <c r="I268" s="177"/>
    </row>
    <row r="269" spans="1:9" ht="25.9" customHeight="1" x14ac:dyDescent="0.3">
      <c r="A269" s="8" t="s">
        <v>1285</v>
      </c>
      <c r="C269" s="42" t="s">
        <v>325</v>
      </c>
      <c r="E269" s="575" t="s">
        <v>325</v>
      </c>
      <c r="I269" s="177"/>
    </row>
    <row r="270" spans="1:9" ht="25.9" customHeight="1" thickBot="1" x14ac:dyDescent="0.3">
      <c r="A270" s="929" t="s">
        <v>822</v>
      </c>
      <c r="B270" s="917"/>
      <c r="C270" s="917"/>
      <c r="D270" s="917"/>
      <c r="E270" s="917"/>
      <c r="F270" s="917"/>
      <c r="G270" s="917"/>
      <c r="I270" s="177"/>
    </row>
    <row r="271" spans="1:9" ht="25.9" customHeight="1" thickBot="1" x14ac:dyDescent="0.35">
      <c r="A271" s="950" t="s">
        <v>823</v>
      </c>
      <c r="B271" s="951"/>
      <c r="C271" s="951"/>
      <c r="D271" s="951"/>
      <c r="E271" s="951"/>
      <c r="F271" s="952"/>
      <c r="G271" s="576" t="s">
        <v>942</v>
      </c>
      <c r="H271" s="576" t="s">
        <v>943</v>
      </c>
      <c r="I271" s="177"/>
    </row>
    <row r="272" spans="1:9" ht="13" thickBot="1" x14ac:dyDescent="0.3">
      <c r="A272" s="172" t="s">
        <v>825</v>
      </c>
      <c r="B272" s="150" t="s">
        <v>826</v>
      </c>
      <c r="C272" s="52"/>
      <c r="D272" s="52"/>
      <c r="E272" s="52"/>
      <c r="F272" s="152"/>
      <c r="G272" s="51"/>
      <c r="H272" s="21"/>
      <c r="I272" s="177"/>
    </row>
    <row r="273" spans="1:10" ht="13.5" thickBot="1" x14ac:dyDescent="0.3">
      <c r="A273" s="172"/>
      <c r="B273" s="166" t="s">
        <v>827</v>
      </c>
      <c r="C273" s="156" t="s">
        <v>828</v>
      </c>
      <c r="D273" s="156"/>
      <c r="E273" s="156"/>
      <c r="F273" s="156"/>
      <c r="G273" s="732">
        <v>143.69</v>
      </c>
      <c r="H273" s="732">
        <v>70.92</v>
      </c>
      <c r="I273" s="177"/>
    </row>
    <row r="274" spans="1:10" ht="13.5" thickBot="1" x14ac:dyDescent="0.3">
      <c r="A274" s="160"/>
      <c r="B274" s="166" t="s">
        <v>829</v>
      </c>
      <c r="C274" s="156" t="s">
        <v>830</v>
      </c>
      <c r="D274" s="156"/>
      <c r="E274" s="156"/>
      <c r="F274" s="156"/>
      <c r="G274" s="732">
        <v>97.15</v>
      </c>
      <c r="H274" s="732">
        <v>46.99</v>
      </c>
      <c r="I274" s="177"/>
    </row>
    <row r="275" spans="1:10" ht="13.5" thickBot="1" x14ac:dyDescent="0.3">
      <c r="A275" s="171" t="s">
        <v>831</v>
      </c>
      <c r="B275" s="154" t="s">
        <v>832</v>
      </c>
      <c r="C275" s="156"/>
      <c r="D275" s="156"/>
      <c r="E275" s="156"/>
      <c r="F275" s="53"/>
      <c r="G275" s="733" t="s">
        <v>325</v>
      </c>
      <c r="H275" s="734" t="s">
        <v>325</v>
      </c>
      <c r="I275" s="177"/>
    </row>
    <row r="276" spans="1:10" ht="13.5" thickBot="1" x14ac:dyDescent="0.3">
      <c r="A276" s="172"/>
      <c r="B276" s="166" t="s">
        <v>827</v>
      </c>
      <c r="C276" s="156" t="s">
        <v>828</v>
      </c>
      <c r="D276" s="156"/>
      <c r="E276" s="156"/>
      <c r="F276" s="156"/>
      <c r="G276" s="732">
        <v>194.26</v>
      </c>
      <c r="H276" s="732">
        <v>94.9</v>
      </c>
      <c r="I276" s="177"/>
    </row>
    <row r="277" spans="1:10" ht="13.5" thickBot="1" x14ac:dyDescent="0.3">
      <c r="A277" s="160"/>
      <c r="B277" s="166" t="s">
        <v>829</v>
      </c>
      <c r="C277" s="156" t="s">
        <v>830</v>
      </c>
      <c r="D277" s="156"/>
      <c r="E277" s="156"/>
      <c r="F277" s="156"/>
      <c r="G277" s="732">
        <v>129.94</v>
      </c>
      <c r="H277" s="732">
        <v>63.21</v>
      </c>
      <c r="I277" s="177"/>
    </row>
    <row r="278" spans="1:10" ht="13.5" thickBot="1" x14ac:dyDescent="0.3">
      <c r="A278" s="153" t="s">
        <v>833</v>
      </c>
      <c r="B278" s="154" t="s">
        <v>839</v>
      </c>
      <c r="C278" s="156"/>
      <c r="D278" s="156"/>
      <c r="E278" s="156"/>
      <c r="F278" s="156"/>
      <c r="G278" s="732">
        <v>220.94</v>
      </c>
      <c r="H278" s="732">
        <v>110.4</v>
      </c>
      <c r="I278" s="177"/>
    </row>
    <row r="279" spans="1:10" ht="13.5" thickBot="1" x14ac:dyDescent="0.3">
      <c r="A279" s="171" t="s">
        <v>840</v>
      </c>
      <c r="B279" s="49" t="s">
        <v>841</v>
      </c>
      <c r="C279" s="50"/>
      <c r="D279" s="50"/>
      <c r="E279" s="50"/>
      <c r="F279" s="19"/>
      <c r="G279" s="732">
        <v>309.01</v>
      </c>
      <c r="H279" s="732">
        <v>154.84</v>
      </c>
      <c r="I279" s="177"/>
    </row>
    <row r="280" spans="1:10" ht="13.5" thickBot="1" x14ac:dyDescent="0.3">
      <c r="A280" s="167" t="s">
        <v>842</v>
      </c>
      <c r="B280" s="49" t="s">
        <v>843</v>
      </c>
      <c r="C280" s="50"/>
      <c r="D280" s="50"/>
      <c r="E280" s="50"/>
      <c r="F280" s="50"/>
      <c r="G280" s="732"/>
      <c r="H280" s="732"/>
      <c r="I280" s="177"/>
    </row>
    <row r="281" spans="1:10" ht="13.5" thickBot="1" x14ac:dyDescent="0.3">
      <c r="A281" s="51"/>
      <c r="B281" s="51" t="s">
        <v>844</v>
      </c>
      <c r="F281" s="21"/>
      <c r="G281" s="733"/>
      <c r="H281" s="734"/>
      <c r="I281" s="177"/>
    </row>
    <row r="282" spans="1:10" ht="13.5" thickBot="1" x14ac:dyDescent="0.3">
      <c r="A282" s="51"/>
      <c r="B282" s="150" t="s">
        <v>845</v>
      </c>
      <c r="C282" s="52"/>
      <c r="D282" s="52"/>
      <c r="E282" s="52"/>
      <c r="F282" s="52"/>
      <c r="G282" s="732" t="s">
        <v>325</v>
      </c>
      <c r="H282" s="735" t="s">
        <v>325</v>
      </c>
      <c r="I282" s="177"/>
    </row>
    <row r="283" spans="1:10" ht="13.5" thickBot="1" x14ac:dyDescent="0.3">
      <c r="A283" s="22"/>
      <c r="B283" s="166" t="s">
        <v>827</v>
      </c>
      <c r="C283" s="156" t="s">
        <v>846</v>
      </c>
      <c r="D283" s="156"/>
      <c r="E283" s="156"/>
      <c r="F283" s="156"/>
      <c r="G283" s="732">
        <v>97.15</v>
      </c>
      <c r="H283" s="735">
        <v>70.92</v>
      </c>
      <c r="I283" s="177"/>
    </row>
    <row r="284" spans="1:10" ht="13.5" thickBot="1" x14ac:dyDescent="0.35">
      <c r="A284" s="22"/>
      <c r="B284" s="166" t="s">
        <v>829</v>
      </c>
      <c r="C284" s="156" t="s">
        <v>847</v>
      </c>
      <c r="D284" s="156"/>
      <c r="E284" s="156"/>
      <c r="F284" s="156"/>
      <c r="G284" s="732">
        <v>64.27</v>
      </c>
      <c r="H284" s="732">
        <v>46.99</v>
      </c>
      <c r="I284" s="177"/>
      <c r="J284" s="622"/>
    </row>
    <row r="285" spans="1:10" ht="13.5" thickBot="1" x14ac:dyDescent="0.3">
      <c r="A285" s="22"/>
      <c r="B285" s="167" t="s">
        <v>848</v>
      </c>
      <c r="C285" s="50" t="s">
        <v>849</v>
      </c>
      <c r="D285" s="50"/>
      <c r="E285" s="50"/>
      <c r="F285" s="50"/>
      <c r="G285" s="732">
        <v>309.01</v>
      </c>
      <c r="H285" s="732">
        <v>154.84</v>
      </c>
      <c r="I285" s="177"/>
    </row>
    <row r="286" spans="1:10" ht="13" thickBot="1" x14ac:dyDescent="0.3">
      <c r="A286" s="14"/>
      <c r="B286" s="150"/>
      <c r="C286" s="52" t="s">
        <v>850</v>
      </c>
      <c r="D286" s="52"/>
      <c r="E286" s="52"/>
      <c r="F286" s="152"/>
      <c r="G286" s="736"/>
      <c r="H286" s="737"/>
      <c r="I286" s="177"/>
    </row>
    <row r="287" spans="1:10" x14ac:dyDescent="0.25">
      <c r="A287" s="171" t="s">
        <v>851</v>
      </c>
      <c r="B287" s="49" t="s">
        <v>852</v>
      </c>
      <c r="C287" s="50"/>
      <c r="D287" s="50"/>
      <c r="E287" s="50"/>
      <c r="F287" s="50"/>
      <c r="G287" s="947"/>
      <c r="H287" s="953"/>
      <c r="I287" s="177"/>
    </row>
    <row r="288" spans="1:10" ht="13" thickBot="1" x14ac:dyDescent="0.3">
      <c r="A288" s="22"/>
      <c r="B288" s="51" t="s">
        <v>853</v>
      </c>
      <c r="G288" s="948"/>
      <c r="H288" s="954"/>
      <c r="I288" s="177"/>
    </row>
    <row r="289" spans="1:9" ht="13.5" thickBot="1" x14ac:dyDescent="0.3">
      <c r="A289" s="14"/>
      <c r="B289" s="150" t="s">
        <v>854</v>
      </c>
      <c r="C289" s="52"/>
      <c r="D289" s="52"/>
      <c r="E289" s="52"/>
      <c r="F289" s="52"/>
      <c r="G289" s="949"/>
      <c r="H289" s="732">
        <v>26.61</v>
      </c>
      <c r="I289" s="177"/>
    </row>
    <row r="290" spans="1:9" ht="13.5" thickBot="1" x14ac:dyDescent="0.3">
      <c r="A290" s="171" t="s">
        <v>855</v>
      </c>
      <c r="B290" s="49" t="s">
        <v>856</v>
      </c>
      <c r="C290" s="50"/>
      <c r="D290" s="50"/>
      <c r="E290" s="50"/>
      <c r="F290" s="19"/>
      <c r="G290" s="736"/>
      <c r="H290" s="732">
        <v>26.61</v>
      </c>
      <c r="I290" s="177"/>
    </row>
    <row r="291" spans="1:9" ht="13.5" thickBot="1" x14ac:dyDescent="0.3">
      <c r="A291" s="160"/>
      <c r="B291" s="150" t="s">
        <v>857</v>
      </c>
      <c r="C291" s="52"/>
      <c r="D291" s="52"/>
      <c r="E291" s="52"/>
      <c r="F291" s="152"/>
      <c r="G291" s="738"/>
      <c r="H291" s="735" t="s">
        <v>325</v>
      </c>
      <c r="I291" s="177"/>
    </row>
    <row r="292" spans="1:9" ht="13.5" thickBot="1" x14ac:dyDescent="0.3">
      <c r="A292" s="153" t="s">
        <v>858</v>
      </c>
      <c r="B292" s="154" t="s">
        <v>859</v>
      </c>
      <c r="C292" s="156"/>
      <c r="D292" s="156"/>
      <c r="E292" s="156"/>
      <c r="F292" s="53"/>
      <c r="G292" s="739"/>
      <c r="H292" s="732">
        <v>165.21</v>
      </c>
      <c r="I292" s="177"/>
    </row>
    <row r="293" spans="1:9" ht="13.5" thickBot="1" x14ac:dyDescent="0.35">
      <c r="A293" s="153">
        <v>3</v>
      </c>
      <c r="B293" s="149" t="s">
        <v>860</v>
      </c>
      <c r="C293" s="50"/>
      <c r="D293" s="50"/>
      <c r="E293" s="50"/>
      <c r="F293" s="50"/>
      <c r="G293" s="736"/>
      <c r="H293" s="734" t="s">
        <v>325</v>
      </c>
      <c r="I293" s="177"/>
    </row>
    <row r="294" spans="1:9" ht="13.5" thickBot="1" x14ac:dyDescent="0.3">
      <c r="A294" s="171" t="s">
        <v>861</v>
      </c>
      <c r="B294" s="154" t="s">
        <v>862</v>
      </c>
      <c r="C294" s="156"/>
      <c r="D294" s="156"/>
      <c r="E294" s="156"/>
      <c r="F294" s="53"/>
      <c r="G294" s="739"/>
      <c r="H294" s="732">
        <v>2866.24</v>
      </c>
      <c r="I294" s="177"/>
    </row>
    <row r="295" spans="1:9" ht="13.5" thickBot="1" x14ac:dyDescent="0.3">
      <c r="A295" s="171" t="s">
        <v>831</v>
      </c>
      <c r="B295" s="154" t="s">
        <v>863</v>
      </c>
      <c r="C295" s="156"/>
      <c r="D295" s="156"/>
      <c r="E295" s="156"/>
      <c r="F295" s="53"/>
      <c r="G295" s="739"/>
      <c r="H295" s="732">
        <v>154.77000000000001</v>
      </c>
      <c r="I295" s="177"/>
    </row>
    <row r="296" spans="1:9" ht="13.5" thickBot="1" x14ac:dyDescent="0.3">
      <c r="A296" s="160"/>
      <c r="B296" s="154" t="s">
        <v>865</v>
      </c>
      <c r="C296" s="156"/>
      <c r="D296" s="156"/>
      <c r="E296" s="156"/>
      <c r="F296" s="53"/>
      <c r="G296" s="736"/>
      <c r="H296" s="732">
        <v>77.39</v>
      </c>
      <c r="I296" s="177"/>
    </row>
    <row r="297" spans="1:9" ht="13.5" thickBot="1" x14ac:dyDescent="0.3">
      <c r="A297" s="171" t="s">
        <v>833</v>
      </c>
      <c r="B297" s="49" t="s">
        <v>867</v>
      </c>
      <c r="C297" s="50"/>
      <c r="D297" s="50"/>
      <c r="E297" s="50"/>
      <c r="F297" s="19"/>
      <c r="G297" s="739"/>
      <c r="H297" s="732">
        <v>236.42</v>
      </c>
      <c r="I297" s="177"/>
    </row>
    <row r="298" spans="1:9" ht="13.5" thickBot="1" x14ac:dyDescent="0.3">
      <c r="A298" s="160"/>
      <c r="B298" s="150" t="s">
        <v>868</v>
      </c>
      <c r="C298" s="52"/>
      <c r="D298" s="52"/>
      <c r="E298" s="52"/>
      <c r="F298" s="152"/>
      <c r="G298" s="739"/>
      <c r="H298" s="735">
        <v>118.25</v>
      </c>
      <c r="I298" s="177"/>
    </row>
    <row r="299" spans="1:9" ht="15.5" x14ac:dyDescent="0.35">
      <c r="A299" s="172" t="s">
        <v>1157</v>
      </c>
      <c r="B299" s="204"/>
      <c r="C299" s="2"/>
      <c r="D299" s="196"/>
      <c r="E299" s="42"/>
      <c r="F299" s="395"/>
      <c r="G299" s="395"/>
      <c r="H299" s="395"/>
      <c r="I299" s="395"/>
    </row>
    <row r="300" spans="1:9" ht="15.5" x14ac:dyDescent="0.35">
      <c r="A300" s="191" t="s">
        <v>1126</v>
      </c>
      <c r="G300" s="194"/>
    </row>
    <row r="301" spans="1:9" x14ac:dyDescent="0.25">
      <c r="B301" s="4"/>
      <c r="I301" s="194"/>
    </row>
    <row r="302" spans="1:9" ht="13.5" thickBot="1" x14ac:dyDescent="0.35">
      <c r="B302" s="153"/>
      <c r="C302" s="195" t="s">
        <v>105</v>
      </c>
      <c r="D302" s="148" t="s">
        <v>106</v>
      </c>
      <c r="I302" s="194"/>
    </row>
    <row r="303" spans="1:9" ht="13.5" thickBot="1" x14ac:dyDescent="0.35">
      <c r="B303" s="577" t="s">
        <v>443</v>
      </c>
      <c r="C303" s="149">
        <v>1</v>
      </c>
      <c r="D303" s="740">
        <v>45632</v>
      </c>
      <c r="I303" s="194"/>
    </row>
    <row r="304" spans="1:9" ht="13.5" thickBot="1" x14ac:dyDescent="0.35">
      <c r="B304" s="172" t="s">
        <v>342</v>
      </c>
      <c r="C304" s="296">
        <v>2</v>
      </c>
      <c r="D304" s="740">
        <v>50704</v>
      </c>
      <c r="I304" s="194"/>
    </row>
    <row r="305" spans="2:9" ht="13.5" thickBot="1" x14ac:dyDescent="0.35">
      <c r="B305" s="172"/>
      <c r="C305" s="296">
        <v>3</v>
      </c>
      <c r="D305" s="740">
        <v>58308</v>
      </c>
      <c r="I305" s="194"/>
    </row>
    <row r="306" spans="2:9" ht="13.5" thickBot="1" x14ac:dyDescent="0.35">
      <c r="B306" s="172"/>
      <c r="C306" s="296">
        <v>4</v>
      </c>
      <c r="D306" s="740">
        <v>62110</v>
      </c>
      <c r="I306" s="194"/>
    </row>
    <row r="307" spans="2:9" ht="13.5" thickBot="1" x14ac:dyDescent="0.35">
      <c r="B307" s="172"/>
      <c r="C307" s="296">
        <v>5</v>
      </c>
      <c r="D307" s="740">
        <v>65913</v>
      </c>
      <c r="I307" s="194"/>
    </row>
    <row r="308" spans="2:9" ht="13.5" thickBot="1" x14ac:dyDescent="0.35">
      <c r="B308" s="172"/>
      <c r="C308" s="296">
        <v>6</v>
      </c>
      <c r="D308" s="740">
        <v>68448</v>
      </c>
      <c r="I308" s="194"/>
    </row>
    <row r="309" spans="2:9" ht="13.5" thickBot="1" x14ac:dyDescent="0.35">
      <c r="B309" s="578" t="s">
        <v>444</v>
      </c>
      <c r="C309" s="296">
        <v>7</v>
      </c>
      <c r="D309" s="740">
        <v>70981</v>
      </c>
      <c r="I309" s="194"/>
    </row>
    <row r="310" spans="2:9" ht="13.5" thickBot="1" x14ac:dyDescent="0.35">
      <c r="B310" s="172" t="s">
        <v>343</v>
      </c>
      <c r="C310" s="296">
        <v>8</v>
      </c>
      <c r="D310" s="740">
        <v>73517</v>
      </c>
      <c r="I310" s="194"/>
    </row>
    <row r="311" spans="2:9" ht="13.5" thickBot="1" x14ac:dyDescent="0.35">
      <c r="B311" s="172"/>
      <c r="C311" s="296">
        <v>9</v>
      </c>
      <c r="D311" s="740">
        <v>77319</v>
      </c>
      <c r="I311" s="194"/>
    </row>
    <row r="312" spans="2:9" ht="13.5" thickBot="1" x14ac:dyDescent="0.35">
      <c r="B312" s="172"/>
      <c r="C312" s="296">
        <v>10</v>
      </c>
      <c r="D312" s="740">
        <v>79220</v>
      </c>
      <c r="I312" s="194"/>
    </row>
    <row r="313" spans="2:9" ht="13.5" thickBot="1" x14ac:dyDescent="0.35">
      <c r="B313" s="172"/>
      <c r="C313" s="296">
        <v>11</v>
      </c>
      <c r="D313" s="740">
        <v>81122</v>
      </c>
      <c r="I313" s="194"/>
    </row>
    <row r="314" spans="2:9" ht="13.5" thickBot="1" x14ac:dyDescent="0.35">
      <c r="B314" s="172"/>
      <c r="C314" s="296">
        <v>12</v>
      </c>
      <c r="D314" s="740">
        <v>83023</v>
      </c>
      <c r="I314" s="194"/>
    </row>
    <row r="315" spans="2:9" ht="13.5" thickBot="1" x14ac:dyDescent="0.35">
      <c r="B315" s="578" t="s">
        <v>445</v>
      </c>
      <c r="C315" s="296">
        <v>13</v>
      </c>
      <c r="D315" s="740">
        <v>84927</v>
      </c>
      <c r="I315" s="194"/>
    </row>
    <row r="316" spans="2:9" ht="13.5" thickBot="1" x14ac:dyDescent="0.35">
      <c r="B316" s="172" t="s">
        <v>344</v>
      </c>
      <c r="C316" s="296">
        <v>14</v>
      </c>
      <c r="D316" s="740">
        <v>87460</v>
      </c>
      <c r="I316" s="194"/>
    </row>
    <row r="317" spans="2:9" ht="13.5" thickBot="1" x14ac:dyDescent="0.35">
      <c r="B317" s="172"/>
      <c r="C317" s="296">
        <v>15</v>
      </c>
      <c r="D317" s="740">
        <v>89994</v>
      </c>
      <c r="I317" s="194"/>
    </row>
    <row r="318" spans="2:9" ht="13.5" thickBot="1" x14ac:dyDescent="0.35">
      <c r="B318" s="172"/>
      <c r="C318" s="296">
        <v>16</v>
      </c>
      <c r="D318" s="740">
        <v>92530</v>
      </c>
      <c r="I318" s="194"/>
    </row>
    <row r="319" spans="2:9" ht="13.5" thickBot="1" x14ac:dyDescent="0.35">
      <c r="B319" s="172"/>
      <c r="C319" s="296">
        <v>17</v>
      </c>
      <c r="D319" s="740">
        <v>95064</v>
      </c>
      <c r="I319" s="194"/>
    </row>
    <row r="320" spans="2:9" ht="13.5" thickBot="1" x14ac:dyDescent="0.35">
      <c r="B320" s="160"/>
      <c r="C320" s="579">
        <v>18</v>
      </c>
      <c r="D320" s="740">
        <v>97599</v>
      </c>
      <c r="I320" s="194"/>
    </row>
    <row r="321" spans="1:15" x14ac:dyDescent="0.25">
      <c r="B321" s="4"/>
      <c r="I321" s="194"/>
    </row>
    <row r="322" spans="1:15" x14ac:dyDescent="0.25">
      <c r="B322" s="946"/>
      <c r="C322" s="946"/>
      <c r="D322" s="946"/>
      <c r="E322" s="946"/>
      <c r="F322" s="946"/>
      <c r="G322" s="946"/>
      <c r="H322" s="946"/>
      <c r="I322" s="184"/>
      <c r="J322" s="184"/>
      <c r="K322" s="184"/>
      <c r="L322" s="184"/>
    </row>
    <row r="323" spans="1:15" x14ac:dyDescent="0.25">
      <c r="B323" s="946"/>
      <c r="C323" s="946"/>
      <c r="D323" s="946"/>
      <c r="E323" s="946"/>
      <c r="F323" s="946"/>
      <c r="G323" s="946"/>
      <c r="H323" s="946"/>
      <c r="I323" s="184"/>
      <c r="J323" s="184"/>
      <c r="K323" s="184"/>
      <c r="L323" s="184"/>
    </row>
    <row r="324" spans="1:15" x14ac:dyDescent="0.25">
      <c r="A324" s="946" t="s">
        <v>317</v>
      </c>
      <c r="B324" s="946"/>
      <c r="C324" s="946"/>
      <c r="D324" s="946"/>
      <c r="E324" s="946"/>
      <c r="F324" s="946"/>
      <c r="G324" s="946"/>
      <c r="H324" s="184"/>
      <c r="I324" s="184"/>
      <c r="J324" s="184"/>
    </row>
    <row r="325" spans="1:15" ht="14" x14ac:dyDescent="0.3">
      <c r="A325" s="946"/>
      <c r="B325" s="946"/>
      <c r="C325" s="946"/>
      <c r="D325" s="946"/>
      <c r="E325" s="946"/>
      <c r="F325" s="946"/>
      <c r="G325" s="946"/>
      <c r="H325" s="184">
        <v>2008</v>
      </c>
      <c r="I325" s="184" t="s">
        <v>319</v>
      </c>
      <c r="J325" s="580">
        <v>2008</v>
      </c>
      <c r="K325" t="s">
        <v>318</v>
      </c>
      <c r="M325" s="661" t="s">
        <v>1397</v>
      </c>
    </row>
    <row r="326" spans="1:15" x14ac:dyDescent="0.25">
      <c r="A326" s="4"/>
    </row>
    <row r="327" spans="1:15" ht="13" x14ac:dyDescent="0.3">
      <c r="A327" s="1" t="s">
        <v>1158</v>
      </c>
    </row>
    <row r="328" spans="1:15" ht="14" x14ac:dyDescent="0.3">
      <c r="A328" s="4"/>
      <c r="C328" s="1" t="s">
        <v>918</v>
      </c>
      <c r="H328" s="403">
        <v>33372</v>
      </c>
      <c r="I328" t="s">
        <v>319</v>
      </c>
      <c r="J328" s="581">
        <v>34380</v>
      </c>
      <c r="K328" t="s">
        <v>919</v>
      </c>
      <c r="L328" s="669"/>
      <c r="M328" s="11" t="s">
        <v>1402</v>
      </c>
      <c r="O328" s="11" t="s">
        <v>1403</v>
      </c>
    </row>
    <row r="330" spans="1:15" x14ac:dyDescent="0.25">
      <c r="B330" s="24"/>
    </row>
    <row r="331" spans="1:15" x14ac:dyDescent="0.25">
      <c r="G331" s="27"/>
      <c r="H331" s="27"/>
    </row>
    <row r="332" spans="1:15" ht="13" x14ac:dyDescent="0.3">
      <c r="A332" s="1" t="s">
        <v>0</v>
      </c>
      <c r="B332" s="11"/>
      <c r="C332" s="11"/>
      <c r="D332" s="11"/>
      <c r="E332" s="11"/>
      <c r="F332" s="27"/>
      <c r="G332" s="27"/>
      <c r="H332" s="27"/>
    </row>
    <row r="333" spans="1:15" ht="13" x14ac:dyDescent="0.3">
      <c r="A333" s="1" t="s">
        <v>1</v>
      </c>
      <c r="B333" s="11"/>
      <c r="C333" s="11"/>
      <c r="D333" s="661" t="s">
        <v>1408</v>
      </c>
      <c r="E333" s="11"/>
      <c r="F333" s="27"/>
      <c r="G333" s="27"/>
      <c r="H333" s="27"/>
    </row>
    <row r="334" spans="1:15" ht="13" x14ac:dyDescent="0.3">
      <c r="A334" s="1"/>
      <c r="B334" s="11"/>
      <c r="C334" s="11"/>
      <c r="D334" s="11"/>
      <c r="E334" s="11"/>
      <c r="F334" s="27"/>
      <c r="G334" s="27"/>
      <c r="H334" s="27"/>
    </row>
    <row r="335" spans="1:15" ht="13" x14ac:dyDescent="0.25">
      <c r="A335" s="423" t="s">
        <v>2</v>
      </c>
      <c r="B335" s="900" t="s">
        <v>3</v>
      </c>
      <c r="C335" s="899"/>
      <c r="D335" s="11"/>
      <c r="E335" s="11"/>
      <c r="F335" s="27"/>
      <c r="G335" s="27"/>
      <c r="H335" s="27"/>
    </row>
    <row r="336" spans="1:15" ht="13" x14ac:dyDescent="0.3">
      <c r="A336" s="424"/>
      <c r="B336" s="425" t="s">
        <v>4</v>
      </c>
      <c r="C336" s="425" t="s">
        <v>5</v>
      </c>
      <c r="D336" s="11"/>
      <c r="E336" s="11"/>
      <c r="F336" s="27"/>
      <c r="G336" s="27"/>
      <c r="H336" s="27"/>
    </row>
    <row r="337" spans="1:16" x14ac:dyDescent="0.25">
      <c r="A337" s="426" t="s">
        <v>6</v>
      </c>
      <c r="B337" s="427"/>
      <c r="C337" s="428"/>
      <c r="D337" s="11"/>
      <c r="E337" s="11"/>
      <c r="F337" s="27"/>
      <c r="G337" s="27"/>
      <c r="H337" s="27"/>
    </row>
    <row r="338" spans="1:16" x14ac:dyDescent="0.25">
      <c r="A338" s="429" t="s">
        <v>7</v>
      </c>
      <c r="B338" s="430">
        <v>8</v>
      </c>
      <c r="C338" s="431">
        <v>3</v>
      </c>
      <c r="D338" s="11"/>
      <c r="E338" s="11"/>
      <c r="F338" s="27"/>
      <c r="G338" s="27"/>
      <c r="H338" s="27"/>
    </row>
    <row r="339" spans="1:16" x14ac:dyDescent="0.25">
      <c r="A339" s="426" t="s">
        <v>8</v>
      </c>
      <c r="B339" s="432"/>
      <c r="C339" s="433"/>
      <c r="D339" s="11"/>
      <c r="E339" s="11"/>
      <c r="F339" s="27"/>
      <c r="G339" s="27"/>
      <c r="H339" s="27"/>
    </row>
    <row r="340" spans="1:16" x14ac:dyDescent="0.25">
      <c r="A340" s="429" t="s">
        <v>9</v>
      </c>
      <c r="B340" s="430">
        <v>5</v>
      </c>
      <c r="C340" s="430">
        <v>2</v>
      </c>
      <c r="D340" s="11"/>
      <c r="E340" s="11"/>
      <c r="F340" s="27"/>
      <c r="G340" s="27"/>
      <c r="H340" s="27"/>
    </row>
    <row r="341" spans="1:16" x14ac:dyDescent="0.25">
      <c r="A341" s="426" t="s">
        <v>10</v>
      </c>
      <c r="B341" s="433"/>
      <c r="C341" s="433"/>
      <c r="D341" s="11"/>
      <c r="E341" s="11"/>
      <c r="F341" s="27"/>
      <c r="G341" s="27"/>
      <c r="H341" s="27"/>
    </row>
    <row r="342" spans="1:16" x14ac:dyDescent="0.25">
      <c r="A342" s="429" t="s">
        <v>11</v>
      </c>
      <c r="B342" s="430">
        <v>3</v>
      </c>
      <c r="C342" s="430">
        <v>1</v>
      </c>
      <c r="D342" s="11"/>
      <c r="E342" s="11"/>
      <c r="F342" s="27"/>
      <c r="G342" s="27"/>
      <c r="H342" s="27"/>
    </row>
    <row r="343" spans="1:16" ht="12.65" customHeight="1" x14ac:dyDescent="0.3">
      <c r="A343" s="1"/>
      <c r="B343" s="11"/>
      <c r="C343" s="11"/>
      <c r="D343" s="11"/>
      <c r="E343" s="11"/>
      <c r="F343" s="27"/>
      <c r="G343" s="27"/>
      <c r="H343" s="27"/>
    </row>
    <row r="344" spans="1:16" x14ac:dyDescent="0.25">
      <c r="A344" s="34" t="s">
        <v>1111</v>
      </c>
      <c r="B344" s="600"/>
      <c r="C344" s="27"/>
      <c r="D344" s="27"/>
      <c r="E344" s="27"/>
      <c r="F344" s="27"/>
      <c r="G344" s="27"/>
      <c r="H344" s="27"/>
      <c r="P344" s="383">
        <v>13</v>
      </c>
    </row>
    <row r="345" spans="1:16" ht="13" thickBot="1" x14ac:dyDescent="0.3">
      <c r="A345" s="34"/>
      <c r="B345" s="35" t="s">
        <v>325</v>
      </c>
      <c r="C345" s="27"/>
      <c r="D345" s="27"/>
      <c r="E345" s="27"/>
      <c r="F345" s="27"/>
      <c r="G345" s="27"/>
      <c r="H345" s="27"/>
      <c r="P345" s="394"/>
    </row>
    <row r="346" spans="1:16" ht="13" thickBot="1" x14ac:dyDescent="0.3">
      <c r="A346" s="397" t="s">
        <v>329</v>
      </c>
      <c r="B346" s="396">
        <v>1</v>
      </c>
      <c r="C346" s="36">
        <v>2</v>
      </c>
      <c r="D346" s="36">
        <v>3</v>
      </c>
      <c r="E346" s="36">
        <v>4</v>
      </c>
      <c r="F346" s="36">
        <v>5</v>
      </c>
      <c r="G346" s="36">
        <v>6</v>
      </c>
      <c r="H346" s="36">
        <v>7</v>
      </c>
      <c r="I346" s="36">
        <v>8</v>
      </c>
      <c r="P346" s="394"/>
    </row>
    <row r="347" spans="1:16" ht="13.5" thickBot="1" x14ac:dyDescent="0.35">
      <c r="A347" s="398" t="s">
        <v>1112</v>
      </c>
      <c r="B347" s="459">
        <v>3334</v>
      </c>
      <c r="C347" s="460">
        <v>6668</v>
      </c>
      <c r="D347" s="460">
        <v>10002</v>
      </c>
      <c r="E347" s="460">
        <v>13336</v>
      </c>
      <c r="F347" s="460">
        <v>16670</v>
      </c>
      <c r="G347" s="460">
        <v>20004</v>
      </c>
      <c r="H347" s="460">
        <v>23338</v>
      </c>
      <c r="I347" s="460">
        <v>26672</v>
      </c>
      <c r="J347" s="684" t="s">
        <v>1779</v>
      </c>
      <c r="K347" s="684"/>
      <c r="L347" s="684"/>
      <c r="P347" s="394"/>
    </row>
    <row r="348" spans="1:16" x14ac:dyDescent="0.25">
      <c r="P348" s="394"/>
    </row>
    <row r="349" spans="1:16" ht="12.75" customHeight="1" x14ac:dyDescent="0.25">
      <c r="G349" s="6"/>
    </row>
    <row r="350" spans="1:16" hidden="1" x14ac:dyDescent="0.25">
      <c r="A350" s="177"/>
      <c r="B350" s="177"/>
      <c r="C350" s="177"/>
      <c r="D350" s="177"/>
      <c r="E350" s="177"/>
      <c r="F350" s="177"/>
      <c r="G350" s="177"/>
      <c r="H350" s="177"/>
      <c r="I350" s="177"/>
    </row>
    <row r="351" spans="1:16" ht="13" hidden="1" x14ac:dyDescent="0.3">
      <c r="A351" s="149" t="s">
        <v>812</v>
      </c>
      <c r="B351" s="50"/>
      <c r="C351" s="50"/>
      <c r="D351" s="50"/>
      <c r="E351" s="50"/>
      <c r="F351" s="50"/>
      <c r="G351" s="50"/>
      <c r="H351" s="50"/>
      <c r="I351" s="50"/>
      <c r="J351" s="50"/>
      <c r="K351" s="292"/>
      <c r="L351" s="292"/>
    </row>
    <row r="352" spans="1:16" hidden="1" x14ac:dyDescent="0.25">
      <c r="A352" s="174" t="s">
        <v>813</v>
      </c>
      <c r="B352" s="42"/>
      <c r="C352" s="42"/>
      <c r="D352" s="42"/>
      <c r="E352" s="44" t="s">
        <v>787</v>
      </c>
      <c r="F352" s="44"/>
      <c r="G352" s="44"/>
      <c r="H352" s="44"/>
      <c r="I352" s="44"/>
      <c r="J352" s="44"/>
      <c r="K352" s="5"/>
      <c r="L352" s="5"/>
    </row>
    <row r="353" spans="1:28" ht="37.5" hidden="1" x14ac:dyDescent="0.25">
      <c r="A353" s="293" t="s">
        <v>814</v>
      </c>
      <c r="B353" s="86"/>
      <c r="C353" s="86"/>
      <c r="D353" s="86"/>
      <c r="E353" s="93" t="s">
        <v>806</v>
      </c>
      <c r="F353" s="93" t="s">
        <v>807</v>
      </c>
      <c r="G353" s="93" t="s">
        <v>808</v>
      </c>
      <c r="H353" s="93" t="s">
        <v>809</v>
      </c>
      <c r="I353" s="93" t="s">
        <v>810</v>
      </c>
      <c r="J353" s="93">
        <v>3</v>
      </c>
      <c r="K353" s="5" t="s">
        <v>835</v>
      </c>
      <c r="L353" s="5"/>
    </row>
    <row r="354" spans="1:28" ht="13" hidden="1" x14ac:dyDescent="0.3">
      <c r="A354" s="296" t="s">
        <v>836</v>
      </c>
      <c r="B354" s="294" t="s">
        <v>815</v>
      </c>
      <c r="C354" s="295">
        <v>36861</v>
      </c>
      <c r="D354" t="s">
        <v>816</v>
      </c>
      <c r="E354" s="48">
        <v>1.2</v>
      </c>
      <c r="F354" s="48">
        <v>1.3</v>
      </c>
      <c r="G354" s="48">
        <v>1.42</v>
      </c>
      <c r="H354" s="48">
        <v>1.42</v>
      </c>
      <c r="I354" s="48">
        <v>1.5</v>
      </c>
      <c r="J354" s="48">
        <v>1.62</v>
      </c>
      <c r="K354" s="5"/>
      <c r="L354" s="5"/>
    </row>
    <row r="355" spans="1:28" ht="13" hidden="1" x14ac:dyDescent="0.3">
      <c r="A355" s="296" t="s">
        <v>837</v>
      </c>
      <c r="B355" s="294" t="s">
        <v>815</v>
      </c>
      <c r="C355" s="295">
        <v>37226</v>
      </c>
      <c r="D355" t="s">
        <v>816</v>
      </c>
      <c r="E355" s="48">
        <v>1.2</v>
      </c>
      <c r="F355" s="48">
        <v>1.3</v>
      </c>
      <c r="G355" s="48">
        <v>1.42</v>
      </c>
      <c r="H355" s="48">
        <v>1.42</v>
      </c>
      <c r="I355" s="48">
        <v>1.6</v>
      </c>
      <c r="J355" s="48">
        <v>1.7</v>
      </c>
      <c r="K355" s="5"/>
      <c r="L355" s="5"/>
    </row>
    <row r="356" spans="1:28" ht="13" hidden="1" x14ac:dyDescent="0.3">
      <c r="A356" s="296" t="s">
        <v>838</v>
      </c>
      <c r="B356" s="294" t="s">
        <v>815</v>
      </c>
      <c r="C356" s="295">
        <v>37591</v>
      </c>
      <c r="D356" t="s">
        <v>817</v>
      </c>
      <c r="E356" s="188">
        <v>1.2</v>
      </c>
      <c r="F356" s="188">
        <v>1.4</v>
      </c>
      <c r="G356" s="188">
        <v>1.5</v>
      </c>
      <c r="H356" s="188">
        <v>1.5</v>
      </c>
      <c r="I356" s="188">
        <v>1.8</v>
      </c>
      <c r="J356" s="188">
        <v>2</v>
      </c>
      <c r="K356" s="5"/>
      <c r="L356" s="5"/>
    </row>
    <row r="357" spans="1:28" ht="12.65" hidden="1" customHeight="1" x14ac:dyDescent="0.25">
      <c r="A357" s="51"/>
      <c r="B357" s="294" t="s">
        <v>815</v>
      </c>
      <c r="C357" s="295">
        <v>40269</v>
      </c>
      <c r="D357" t="s">
        <v>834</v>
      </c>
      <c r="E357" s="188">
        <v>1.2</v>
      </c>
      <c r="F357" s="188">
        <v>1.4</v>
      </c>
      <c r="G357" s="188">
        <v>1.5</v>
      </c>
      <c r="H357" s="188">
        <v>1.5</v>
      </c>
      <c r="I357" s="188">
        <v>1.8</v>
      </c>
      <c r="J357" s="188">
        <v>2</v>
      </c>
      <c r="K357" s="4">
        <v>1.05</v>
      </c>
      <c r="L357" s="5"/>
    </row>
    <row r="358" spans="1:28" ht="12.65" hidden="1" customHeight="1" x14ac:dyDescent="0.25">
      <c r="A358" s="51"/>
      <c r="D358" s="4" t="s">
        <v>818</v>
      </c>
      <c r="E358" s="297">
        <f>($E$356-1)*100</f>
        <v>19.999999999999996</v>
      </c>
      <c r="F358" s="297">
        <f>($F$356-1)*100</f>
        <v>39.999999999999993</v>
      </c>
      <c r="G358" s="297">
        <f>($G$356-1)*100</f>
        <v>50</v>
      </c>
      <c r="H358" s="297">
        <f>($H$356-1)*100</f>
        <v>50</v>
      </c>
      <c r="I358" s="297">
        <f>($I$356-1)*100</f>
        <v>80</v>
      </c>
      <c r="J358" s="297">
        <f>($J$356-1)*100</f>
        <v>100</v>
      </c>
      <c r="K358" s="298">
        <v>5</v>
      </c>
      <c r="L358" s="5"/>
    </row>
    <row r="359" spans="1:28" ht="12.65" hidden="1" customHeight="1" x14ac:dyDescent="0.3">
      <c r="A359" s="296" t="s">
        <v>819</v>
      </c>
      <c r="E359">
        <v>80</v>
      </c>
      <c r="F359" s="39" t="s">
        <v>820</v>
      </c>
      <c r="G359" s="37"/>
      <c r="H359" s="37"/>
      <c r="I359" s="37"/>
      <c r="J359" s="37"/>
      <c r="K359" s="5"/>
      <c r="L359" s="5"/>
    </row>
    <row r="360" spans="1:28" ht="12.65" hidden="1" customHeight="1" x14ac:dyDescent="0.25">
      <c r="I360" s="37"/>
      <c r="J360" s="37"/>
      <c r="K360" s="37"/>
      <c r="L360" s="37"/>
    </row>
    <row r="361" spans="1:28" hidden="1" x14ac:dyDescent="0.25">
      <c r="I361" s="37"/>
      <c r="J361" s="37"/>
      <c r="K361" s="37"/>
      <c r="L361" s="37"/>
    </row>
    <row r="362" spans="1:28" ht="13" hidden="1" x14ac:dyDescent="0.3">
      <c r="A362" s="451"/>
      <c r="B362" s="451"/>
      <c r="C362" s="451"/>
      <c r="D362" s="451"/>
      <c r="E362" s="451"/>
      <c r="F362" s="451"/>
      <c r="H362" s="194"/>
      <c r="I362" s="184"/>
      <c r="J362" s="184"/>
      <c r="K362" s="184"/>
    </row>
    <row r="363" spans="1:28" x14ac:dyDescent="0.25">
      <c r="A363" s="4"/>
    </row>
    <row r="364" spans="1:28" ht="13" x14ac:dyDescent="0.3">
      <c r="A364" s="1" t="s">
        <v>917</v>
      </c>
    </row>
    <row r="365" spans="1:28" ht="13" x14ac:dyDescent="0.3">
      <c r="A365" s="4"/>
      <c r="C365" s="1" t="s">
        <v>918</v>
      </c>
      <c r="G365" s="43">
        <f>H328</f>
        <v>33372</v>
      </c>
      <c r="H365" t="s">
        <v>319</v>
      </c>
      <c r="I365" s="400">
        <f>J328</f>
        <v>34380</v>
      </c>
      <c r="J365" t="s">
        <v>919</v>
      </c>
    </row>
    <row r="366" spans="1:28" x14ac:dyDescent="0.25">
      <c r="G366" s="42"/>
      <c r="H366" s="42"/>
    </row>
    <row r="367" spans="1:28" ht="16" thickBot="1" x14ac:dyDescent="0.4">
      <c r="A367" s="25" t="s">
        <v>869</v>
      </c>
      <c r="E367" s="644">
        <v>44287</v>
      </c>
      <c r="G367" s="42"/>
      <c r="H367" s="42"/>
      <c r="W367" s="42"/>
      <c r="X367" s="42"/>
      <c r="Y367" s="42"/>
      <c r="Z367" s="42"/>
      <c r="AA367" s="42"/>
      <c r="AB367" s="42"/>
    </row>
    <row r="368" spans="1:28" ht="12.75" customHeight="1" thickBot="1" x14ac:dyDescent="0.3">
      <c r="A368" s="204" t="s">
        <v>922</v>
      </c>
      <c r="B368" s="482" t="s">
        <v>326</v>
      </c>
      <c r="C368" s="493" t="s">
        <v>506</v>
      </c>
      <c r="D368" s="494" t="s">
        <v>870</v>
      </c>
      <c r="E368" s="492"/>
      <c r="F368" s="474"/>
      <c r="G368" s="475"/>
      <c r="H368" s="475"/>
      <c r="I368" s="476"/>
      <c r="J368" s="477"/>
      <c r="K368" s="42"/>
      <c r="L368" s="42"/>
      <c r="W368" s="42"/>
      <c r="X368" s="42"/>
      <c r="Y368" s="42"/>
      <c r="Z368" s="42"/>
      <c r="AA368" s="42"/>
      <c r="AB368" s="42"/>
    </row>
    <row r="369" spans="1:28" ht="15" customHeight="1" x14ac:dyDescent="0.25">
      <c r="A369" s="204" t="s">
        <v>923</v>
      </c>
      <c r="B369" s="480" t="s">
        <v>871</v>
      </c>
      <c r="C369" s="671">
        <v>96539.19</v>
      </c>
      <c r="D369" s="71" t="s">
        <v>872</v>
      </c>
      <c r="E369" s="42"/>
      <c r="F369" s="486" t="s">
        <v>873</v>
      </c>
      <c r="G369" s="478"/>
      <c r="H369" s="478"/>
      <c r="I369" s="487"/>
      <c r="J369" s="488"/>
      <c r="K369" s="42"/>
      <c r="L369" s="42"/>
      <c r="W369" s="42"/>
      <c r="X369" s="42"/>
      <c r="Y369" s="42"/>
      <c r="Z369" s="42"/>
      <c r="AA369" s="42"/>
      <c r="AB369" s="42"/>
    </row>
    <row r="370" spans="1:28" ht="12.75" customHeight="1" thickBot="1" x14ac:dyDescent="0.3">
      <c r="A370" s="204"/>
      <c r="B370" s="481"/>
      <c r="C370" s="662"/>
      <c r="D370" s="71" t="s">
        <v>874</v>
      </c>
      <c r="E370" s="42"/>
      <c r="F370" s="489"/>
      <c r="G370" s="490"/>
      <c r="H370" s="490"/>
      <c r="I370" s="490"/>
      <c r="J370" s="491"/>
      <c r="K370" s="42"/>
      <c r="L370" s="42"/>
      <c r="W370" s="42"/>
      <c r="X370" s="42"/>
      <c r="Y370" s="42"/>
      <c r="Z370" s="42"/>
      <c r="AA370" s="42"/>
      <c r="AB370" s="42"/>
    </row>
    <row r="371" spans="1:28" ht="15" customHeight="1" thickBot="1" x14ac:dyDescent="0.3">
      <c r="A371" s="204" t="s">
        <v>924</v>
      </c>
      <c r="B371" s="482" t="s">
        <v>875</v>
      </c>
      <c r="C371" s="673">
        <v>100563.49</v>
      </c>
      <c r="D371" s="483" t="s">
        <v>876</v>
      </c>
      <c r="E371" s="477"/>
      <c r="F371" s="484" t="s">
        <v>877</v>
      </c>
      <c r="G371" s="475"/>
      <c r="H371" s="475"/>
      <c r="I371" s="475"/>
      <c r="J371" s="485"/>
      <c r="K371" s="42"/>
      <c r="L371" s="42"/>
      <c r="W371" s="42"/>
      <c r="X371" s="42"/>
      <c r="Y371" s="42"/>
      <c r="Z371" s="42"/>
      <c r="AA371" s="42"/>
      <c r="AB371" s="42"/>
    </row>
    <row r="372" spans="1:28" ht="15.5" x14ac:dyDescent="0.25">
      <c r="A372" s="204" t="s">
        <v>926</v>
      </c>
      <c r="B372" s="480" t="s">
        <v>878</v>
      </c>
      <c r="C372" s="674">
        <v>103910.62</v>
      </c>
      <c r="D372" s="495"/>
      <c r="E372" s="496"/>
      <c r="F372" s="905" t="s">
        <v>879</v>
      </c>
      <c r="G372" s="963"/>
      <c r="H372" s="963"/>
      <c r="I372" s="963"/>
      <c r="J372" s="964"/>
      <c r="K372" s="42"/>
      <c r="L372" s="42"/>
      <c r="P372" s="42"/>
      <c r="Q372" s="42"/>
      <c r="R372" s="42"/>
      <c r="S372" s="42"/>
      <c r="T372" s="42"/>
      <c r="U372" s="42"/>
      <c r="V372" s="42"/>
      <c r="W372" s="42"/>
      <c r="X372" s="42"/>
      <c r="Y372" s="42"/>
      <c r="Z372" s="42"/>
      <c r="AA372" s="42"/>
      <c r="AB372" s="42"/>
    </row>
    <row r="373" spans="1:28" ht="12.75" customHeight="1" thickBot="1" x14ac:dyDescent="0.3">
      <c r="A373" s="204"/>
      <c r="B373" s="499"/>
      <c r="C373" s="663"/>
      <c r="D373" s="497"/>
      <c r="E373" s="498"/>
      <c r="F373" s="965"/>
      <c r="G373" s="966"/>
      <c r="H373" s="966"/>
      <c r="I373" s="966"/>
      <c r="J373" s="967"/>
      <c r="K373" s="42"/>
      <c r="L373" s="42"/>
      <c r="M373" s="42"/>
      <c r="P373" s="42"/>
      <c r="Q373" s="42"/>
      <c r="R373" s="42"/>
      <c r="S373" s="42"/>
      <c r="T373" s="42"/>
      <c r="U373" s="42"/>
      <c r="V373" s="42"/>
      <c r="W373" s="42"/>
      <c r="X373" s="42"/>
      <c r="Y373" s="42"/>
      <c r="Z373" s="42"/>
      <c r="AA373" s="42"/>
      <c r="AB373" s="42"/>
    </row>
    <row r="374" spans="1:28" x14ac:dyDescent="0.25">
      <c r="A374" s="204" t="s">
        <v>925</v>
      </c>
      <c r="B374" s="480" t="s">
        <v>880</v>
      </c>
      <c r="C374" s="675">
        <v>107937.01</v>
      </c>
      <c r="D374" s="500" t="s">
        <v>881</v>
      </c>
      <c r="E374" s="496"/>
      <c r="F374" s="905" t="s">
        <v>882</v>
      </c>
      <c r="G374" s="906"/>
      <c r="H374" s="906"/>
      <c r="I374" s="906"/>
      <c r="J374" s="907"/>
      <c r="K374" s="42"/>
      <c r="L374" s="42"/>
      <c r="M374" s="42"/>
      <c r="P374" s="42"/>
      <c r="Q374" s="42"/>
      <c r="R374" s="42"/>
      <c r="S374" s="42"/>
      <c r="T374" s="42"/>
      <c r="U374" s="42"/>
      <c r="V374" s="42"/>
      <c r="W374" s="42"/>
      <c r="X374" s="42"/>
      <c r="Y374" s="42"/>
      <c r="Z374" s="42"/>
      <c r="AA374" s="42"/>
      <c r="AB374" s="42"/>
    </row>
    <row r="375" spans="1:28" ht="15" customHeight="1" x14ac:dyDescent="0.25">
      <c r="A375" s="204"/>
      <c r="B375" s="505"/>
      <c r="C375" s="664"/>
      <c r="D375" s="501" t="s">
        <v>883</v>
      </c>
      <c r="E375" s="502"/>
      <c r="F375" s="916"/>
      <c r="G375" s="917"/>
      <c r="H375" s="917"/>
      <c r="I375" s="917"/>
      <c r="J375" s="918"/>
      <c r="K375" s="42"/>
      <c r="L375" s="42"/>
      <c r="M375" s="42"/>
      <c r="N375" s="42"/>
      <c r="O375" s="42"/>
      <c r="P375" s="42"/>
      <c r="Q375" s="42"/>
      <c r="R375" s="42"/>
      <c r="S375" s="42"/>
      <c r="T375" s="42"/>
      <c r="U375" s="42"/>
      <c r="V375" s="42"/>
      <c r="W375" s="42"/>
      <c r="X375" s="42"/>
      <c r="Y375" s="42"/>
      <c r="Z375" s="42"/>
      <c r="AA375" s="42"/>
      <c r="AB375" s="42"/>
    </row>
    <row r="376" spans="1:28" ht="13" thickBot="1" x14ac:dyDescent="0.3">
      <c r="A376" s="204"/>
      <c r="B376" s="481"/>
      <c r="C376" s="665"/>
      <c r="D376" s="647" t="s">
        <v>1399</v>
      </c>
      <c r="E376" s="503"/>
      <c r="F376" s="908"/>
      <c r="G376" s="909"/>
      <c r="H376" s="909"/>
      <c r="I376" s="909"/>
      <c r="J376" s="910"/>
      <c r="K376" s="42"/>
      <c r="L376" s="42"/>
      <c r="M376" s="42"/>
      <c r="N376" s="42"/>
      <c r="O376" s="42"/>
      <c r="P376" s="42"/>
      <c r="Q376" s="42"/>
      <c r="R376" s="42"/>
      <c r="S376" s="42"/>
      <c r="T376" s="42"/>
      <c r="U376" s="42"/>
      <c r="V376" s="42"/>
      <c r="W376" s="42"/>
      <c r="X376" s="42"/>
      <c r="Y376" s="42"/>
      <c r="Z376" s="42"/>
      <c r="AA376" s="42"/>
      <c r="AB376" s="42"/>
    </row>
    <row r="377" spans="1:28" ht="15" customHeight="1" thickBot="1" x14ac:dyDescent="0.3">
      <c r="A377" s="204" t="s">
        <v>927</v>
      </c>
      <c r="B377" s="481" t="s">
        <v>884</v>
      </c>
      <c r="C377" s="676">
        <v>111287.28</v>
      </c>
      <c r="D377" s="506"/>
      <c r="E377" s="477"/>
      <c r="F377" s="508" t="s">
        <v>885</v>
      </c>
      <c r="G377" s="475"/>
      <c r="H377" s="475"/>
      <c r="I377" s="476"/>
      <c r="J377" s="477"/>
      <c r="K377" s="42"/>
      <c r="L377" s="42"/>
      <c r="M377" s="42"/>
      <c r="N377" s="42"/>
      <c r="O377" s="42"/>
      <c r="P377" s="42"/>
      <c r="Q377" s="42"/>
      <c r="R377" s="42"/>
      <c r="S377" s="42"/>
      <c r="T377" s="42"/>
      <c r="U377" s="42"/>
      <c r="V377" s="42"/>
      <c r="W377" s="42"/>
      <c r="X377" s="42"/>
      <c r="Y377" s="42"/>
      <c r="Z377" s="42"/>
      <c r="AA377" s="42"/>
      <c r="AB377" s="42"/>
    </row>
    <row r="378" spans="1:28" ht="15" customHeight="1" thickBot="1" x14ac:dyDescent="0.3">
      <c r="A378" s="204" t="s">
        <v>928</v>
      </c>
      <c r="B378" s="482" t="s">
        <v>886</v>
      </c>
      <c r="C378" s="673">
        <v>114640.68</v>
      </c>
      <c r="D378" s="506"/>
      <c r="E378" s="477"/>
      <c r="F378" s="504" t="s">
        <v>887</v>
      </c>
      <c r="G378" s="42"/>
      <c r="H378" s="42"/>
      <c r="I378" s="175"/>
      <c r="J378" s="176"/>
      <c r="K378" s="42" t="s">
        <v>325</v>
      </c>
      <c r="L378" s="42"/>
      <c r="M378" s="42"/>
      <c r="N378" s="42"/>
      <c r="O378" s="42"/>
      <c r="P378" s="42"/>
      <c r="Q378" s="42"/>
      <c r="R378" s="42"/>
      <c r="S378" s="42"/>
      <c r="T378" s="42"/>
      <c r="U378" s="42"/>
      <c r="V378" s="42"/>
      <c r="W378" s="42"/>
      <c r="X378" s="42"/>
      <c r="Y378" s="42"/>
      <c r="Z378" s="42"/>
      <c r="AA378" s="42"/>
      <c r="AB378" s="42"/>
    </row>
    <row r="379" spans="1:28" ht="13.15" customHeight="1" x14ac:dyDescent="0.25">
      <c r="A379" s="204" t="s">
        <v>929</v>
      </c>
      <c r="B379" s="480" t="s">
        <v>888</v>
      </c>
      <c r="C379" s="674">
        <v>118664.98</v>
      </c>
      <c r="D379" s="486" t="s">
        <v>889</v>
      </c>
      <c r="E379" s="496"/>
      <c r="F379" s="905" t="s">
        <v>890</v>
      </c>
      <c r="G379" s="906"/>
      <c r="H379" s="906"/>
      <c r="I379" s="906"/>
      <c r="J379" s="907"/>
      <c r="K379" s="42" t="s">
        <v>325</v>
      </c>
      <c r="L379" s="42" t="s">
        <v>325</v>
      </c>
      <c r="M379" s="42"/>
      <c r="N379" s="42"/>
      <c r="O379" s="42"/>
      <c r="P379" s="42"/>
      <c r="Q379" s="42"/>
      <c r="R379" s="42"/>
      <c r="S379" s="42"/>
      <c r="T379" s="42"/>
      <c r="U379" s="42"/>
      <c r="V379" s="42"/>
      <c r="W379" s="42"/>
      <c r="X379" s="42"/>
      <c r="Y379" s="42"/>
      <c r="Z379" s="42"/>
      <c r="AA379" s="42"/>
      <c r="AB379" s="42"/>
    </row>
    <row r="380" spans="1:28" ht="12.75" customHeight="1" thickBot="1" x14ac:dyDescent="0.3">
      <c r="A380" s="42"/>
      <c r="B380" s="499"/>
      <c r="C380" s="663"/>
      <c r="D380" s="497"/>
      <c r="E380" s="498"/>
      <c r="F380" s="908"/>
      <c r="G380" s="909"/>
      <c r="H380" s="909"/>
      <c r="I380" s="909"/>
      <c r="J380" s="910"/>
      <c r="K380" s="42"/>
      <c r="L380" s="42"/>
      <c r="M380" s="42"/>
      <c r="N380" s="42"/>
      <c r="O380" s="42"/>
      <c r="P380" s="42"/>
      <c r="Q380" s="42"/>
      <c r="R380" s="42"/>
      <c r="S380" s="42"/>
      <c r="T380" s="42"/>
      <c r="U380" s="42"/>
      <c r="V380" s="42"/>
      <c r="W380" s="42"/>
      <c r="X380" s="42"/>
      <c r="Y380" s="42"/>
      <c r="Z380" s="42"/>
      <c r="AA380" s="42"/>
      <c r="AB380" s="42"/>
    </row>
    <row r="381" spans="1:28" ht="12.75" customHeight="1" x14ac:dyDescent="0.25">
      <c r="A381" s="42"/>
      <c r="B381" s="479"/>
      <c r="C381" s="507"/>
      <c r="D381" s="479"/>
      <c r="E381" s="479"/>
      <c r="F381" s="184"/>
      <c r="G381" s="184"/>
      <c r="H381" s="184"/>
      <c r="I381" s="184"/>
      <c r="J381" s="184"/>
      <c r="K381" s="42"/>
      <c r="L381" s="42"/>
      <c r="M381" s="42"/>
      <c r="N381" s="42"/>
      <c r="O381" s="42"/>
      <c r="P381" s="42"/>
      <c r="Q381" s="42"/>
      <c r="R381" s="42"/>
      <c r="S381" s="42"/>
      <c r="T381" s="42"/>
      <c r="U381" s="42"/>
      <c r="V381" s="42"/>
      <c r="W381" s="42"/>
      <c r="X381" s="42"/>
      <c r="Y381" s="42"/>
      <c r="Z381" s="42"/>
      <c r="AA381" s="42"/>
      <c r="AB381" s="42"/>
    </row>
    <row r="382" spans="1:28" x14ac:dyDescent="0.25">
      <c r="A382" s="667"/>
      <c r="B382" s="667"/>
      <c r="C382" s="667"/>
      <c r="D382" s="667"/>
      <c r="E382" s="667"/>
      <c r="F382" s="667"/>
      <c r="G382" s="667"/>
      <c r="H382" s="667"/>
      <c r="I382" s="667"/>
      <c r="J382" s="667"/>
      <c r="K382" s="667"/>
      <c r="L382" s="667"/>
      <c r="M382" s="668"/>
      <c r="N382" s="668"/>
      <c r="O382" s="668"/>
      <c r="P382" s="668"/>
      <c r="Q382" s="668"/>
      <c r="R382" s="668"/>
      <c r="S382" s="668"/>
      <c r="T382" s="668"/>
      <c r="U382" s="668"/>
      <c r="V382" s="668"/>
      <c r="W382" s="667"/>
    </row>
    <row r="383" spans="1:28" ht="13" x14ac:dyDescent="0.3">
      <c r="A383" s="1" t="s">
        <v>1409</v>
      </c>
      <c r="M383" s="42"/>
      <c r="N383" s="42"/>
      <c r="O383" s="42"/>
      <c r="P383" s="42"/>
      <c r="Q383" s="42"/>
      <c r="R383" s="42"/>
      <c r="S383" s="42"/>
      <c r="T383" s="42"/>
      <c r="U383" s="42"/>
      <c r="V383" s="42"/>
    </row>
    <row r="384" spans="1:28" ht="13" x14ac:dyDescent="0.3">
      <c r="A384" s="8" t="s">
        <v>891</v>
      </c>
      <c r="G384" s="261">
        <v>65</v>
      </c>
      <c r="H384" t="s">
        <v>897</v>
      </c>
      <c r="I384" s="1"/>
      <c r="M384" s="42" t="s">
        <v>325</v>
      </c>
      <c r="N384" s="42" t="s">
        <v>325</v>
      </c>
      <c r="O384" s="42"/>
      <c r="P384" s="42"/>
      <c r="Q384" s="42"/>
      <c r="R384" s="42"/>
      <c r="S384" s="42"/>
      <c r="T384" s="42"/>
      <c r="U384" s="42"/>
      <c r="V384" s="42"/>
    </row>
    <row r="385" spans="1:22" x14ac:dyDescent="0.25">
      <c r="A385" t="s">
        <v>892</v>
      </c>
      <c r="G385" s="262">
        <v>55</v>
      </c>
      <c r="H385" t="s">
        <v>897</v>
      </c>
      <c r="M385" s="42"/>
      <c r="N385" s="42"/>
      <c r="O385" s="42"/>
      <c r="P385" s="42"/>
      <c r="Q385" s="42"/>
      <c r="R385" s="42"/>
      <c r="S385" s="42"/>
      <c r="T385" s="42"/>
      <c r="U385" s="42"/>
      <c r="V385" s="42"/>
    </row>
    <row r="386" spans="1:22" x14ac:dyDescent="0.25">
      <c r="A386" t="s">
        <v>893</v>
      </c>
      <c r="G386" s="262">
        <v>50</v>
      </c>
      <c r="H386" t="s">
        <v>897</v>
      </c>
      <c r="M386" s="42"/>
      <c r="N386" s="42"/>
      <c r="O386" s="42"/>
    </row>
    <row r="387" spans="1:22" ht="13" x14ac:dyDescent="0.3">
      <c r="A387" t="s">
        <v>894</v>
      </c>
      <c r="B387" s="59" t="s">
        <v>314</v>
      </c>
      <c r="C387" s="5" t="s">
        <v>895</v>
      </c>
      <c r="D387" s="60">
        <v>50</v>
      </c>
      <c r="E387" t="s">
        <v>896</v>
      </c>
      <c r="G387" s="262">
        <v>45</v>
      </c>
      <c r="H387" t="s">
        <v>897</v>
      </c>
      <c r="N387" s="42"/>
      <c r="O387" s="42"/>
    </row>
    <row r="388" spans="1:22" x14ac:dyDescent="0.25">
      <c r="B388" s="6" t="s">
        <v>315</v>
      </c>
      <c r="C388" s="5"/>
      <c r="D388" s="5">
        <v>55</v>
      </c>
      <c r="E388" t="s">
        <v>896</v>
      </c>
      <c r="N388" s="42"/>
      <c r="O388" s="42"/>
    </row>
    <row r="389" spans="1:22" x14ac:dyDescent="0.25">
      <c r="B389" t="s">
        <v>316</v>
      </c>
      <c r="D389" s="5">
        <v>50</v>
      </c>
      <c r="E389" t="s">
        <v>896</v>
      </c>
      <c r="G389" s="64">
        <v>18629</v>
      </c>
    </row>
    <row r="390" spans="1:22" x14ac:dyDescent="0.25">
      <c r="B390" s="203">
        <v>39904</v>
      </c>
      <c r="D390" s="5">
        <v>50</v>
      </c>
      <c r="E390" t="s">
        <v>309</v>
      </c>
    </row>
    <row r="391" spans="1:22" ht="14" x14ac:dyDescent="0.25">
      <c r="B391" s="61" t="s">
        <v>898</v>
      </c>
    </row>
    <row r="392" spans="1:22" ht="14" x14ac:dyDescent="0.25">
      <c r="B392" s="62" t="s">
        <v>899</v>
      </c>
      <c r="E392" s="63">
        <v>50</v>
      </c>
      <c r="F392" t="s">
        <v>900</v>
      </c>
      <c r="G392" s="69">
        <v>37347</v>
      </c>
      <c r="H392" s="67"/>
    </row>
    <row r="393" spans="1:22" x14ac:dyDescent="0.25">
      <c r="G393" s="71"/>
      <c r="H393" s="71"/>
    </row>
    <row r="394" spans="1:22" x14ac:dyDescent="0.25">
      <c r="G394" s="76">
        <f>$G$392</f>
        <v>37347</v>
      </c>
      <c r="H394" s="71"/>
    </row>
    <row r="395" spans="1:22" ht="14" x14ac:dyDescent="0.3">
      <c r="A395" s="65"/>
      <c r="B395" s="66" t="s">
        <v>901</v>
      </c>
      <c r="C395" s="67"/>
      <c r="D395" s="67"/>
      <c r="E395" s="68"/>
      <c r="F395" s="67"/>
      <c r="G395" s="76">
        <f>$G$392</f>
        <v>37347</v>
      </c>
      <c r="H395" s="71"/>
      <c r="I395" s="67"/>
    </row>
    <row r="396" spans="1:22" x14ac:dyDescent="0.25">
      <c r="A396" s="42"/>
      <c r="B396" s="70" t="s">
        <v>902</v>
      </c>
      <c r="C396" s="71"/>
      <c r="D396" s="71"/>
      <c r="E396" s="72"/>
      <c r="F396" s="71"/>
      <c r="G396" s="71"/>
      <c r="H396" s="71"/>
      <c r="I396" s="71"/>
    </row>
    <row r="397" spans="1:22" ht="15.5" x14ac:dyDescent="0.25">
      <c r="A397" s="42"/>
      <c r="B397" s="73" t="s">
        <v>903</v>
      </c>
      <c r="C397" s="74"/>
      <c r="D397" s="74"/>
      <c r="E397" s="75">
        <v>5000</v>
      </c>
      <c r="F397" s="71" t="s">
        <v>904</v>
      </c>
      <c r="G397" s="71"/>
      <c r="H397" s="71"/>
      <c r="I397" s="71"/>
    </row>
    <row r="398" spans="1:22" ht="15.5" x14ac:dyDescent="0.25">
      <c r="A398" s="42"/>
      <c r="B398" s="73" t="s">
        <v>905</v>
      </c>
      <c r="C398" s="74"/>
      <c r="D398" s="74"/>
      <c r="E398" s="75">
        <v>7000</v>
      </c>
      <c r="F398" s="71" t="s">
        <v>904</v>
      </c>
      <c r="G398" s="76">
        <f>$G$392</f>
        <v>37347</v>
      </c>
      <c r="H398" s="71"/>
      <c r="I398" s="73"/>
    </row>
    <row r="399" spans="1:22" x14ac:dyDescent="0.25">
      <c r="A399" s="42"/>
      <c r="B399" s="73"/>
      <c r="C399" s="71"/>
      <c r="D399" s="71"/>
      <c r="E399" s="71"/>
      <c r="F399" s="71"/>
      <c r="G399" s="76">
        <f>$G$392</f>
        <v>37347</v>
      </c>
      <c r="H399" s="71"/>
      <c r="I399" s="73"/>
    </row>
    <row r="400" spans="1:22" x14ac:dyDescent="0.25">
      <c r="A400" s="42"/>
      <c r="B400" s="77" t="s">
        <v>906</v>
      </c>
      <c r="C400" s="71"/>
      <c r="D400" s="71"/>
      <c r="E400" s="71"/>
      <c r="F400" s="71"/>
      <c r="G400" s="71"/>
      <c r="H400" s="71"/>
      <c r="I400" s="71"/>
    </row>
    <row r="401" spans="1:9" ht="12.75" customHeight="1" x14ac:dyDescent="0.25">
      <c r="A401" s="42"/>
      <c r="B401" s="73" t="s">
        <v>903</v>
      </c>
      <c r="C401" s="74"/>
      <c r="D401" s="74"/>
      <c r="E401" s="75">
        <v>3000</v>
      </c>
      <c r="F401" s="71" t="s">
        <v>904</v>
      </c>
      <c r="G401" s="71"/>
      <c r="H401" s="71"/>
      <c r="I401" s="71"/>
    </row>
    <row r="402" spans="1:9" ht="15.5" x14ac:dyDescent="0.25">
      <c r="A402" s="42"/>
      <c r="B402" s="73" t="s">
        <v>905</v>
      </c>
      <c r="C402" s="74"/>
      <c r="D402" s="74"/>
      <c r="E402" s="75">
        <v>4200</v>
      </c>
      <c r="F402" s="71" t="s">
        <v>904</v>
      </c>
      <c r="G402" s="76">
        <f>$G$392</f>
        <v>37347</v>
      </c>
      <c r="H402" s="71"/>
      <c r="I402" s="73"/>
    </row>
    <row r="403" spans="1:9" x14ac:dyDescent="0.25">
      <c r="A403" s="42"/>
      <c r="B403" s="73"/>
      <c r="C403" s="71"/>
      <c r="D403" s="71"/>
      <c r="E403" s="71"/>
      <c r="F403" s="71"/>
      <c r="G403" s="76">
        <f>$G$392</f>
        <v>37347</v>
      </c>
      <c r="H403" s="71"/>
      <c r="I403" s="73"/>
    </row>
    <row r="404" spans="1:9" ht="112.5" x14ac:dyDescent="0.25">
      <c r="A404" s="42"/>
      <c r="B404" s="381" t="s">
        <v>907</v>
      </c>
      <c r="C404" s="381"/>
      <c r="D404" s="381"/>
      <c r="E404" s="381"/>
      <c r="F404" s="381"/>
      <c r="G404" s="71"/>
      <c r="H404" s="71"/>
      <c r="I404" s="71"/>
    </row>
    <row r="405" spans="1:9" ht="12.75" customHeight="1" x14ac:dyDescent="0.25">
      <c r="A405" s="42"/>
      <c r="B405" s="73" t="s">
        <v>908</v>
      </c>
      <c r="C405" s="74"/>
      <c r="D405" s="74"/>
      <c r="E405" s="75">
        <v>2000</v>
      </c>
      <c r="F405" s="71" t="s">
        <v>904</v>
      </c>
      <c r="G405" s="71"/>
      <c r="H405" s="71"/>
      <c r="I405" s="73"/>
    </row>
    <row r="406" spans="1:9" ht="15.5" x14ac:dyDescent="0.25">
      <c r="A406" s="42"/>
      <c r="B406" s="73" t="s">
        <v>909</v>
      </c>
      <c r="C406" s="74"/>
      <c r="D406" s="74"/>
      <c r="E406" s="75">
        <v>1000</v>
      </c>
      <c r="F406" s="71" t="s">
        <v>904</v>
      </c>
      <c r="G406" s="79">
        <v>37589</v>
      </c>
      <c r="H406" s="71"/>
      <c r="I406" s="73"/>
    </row>
    <row r="407" spans="1:9" x14ac:dyDescent="0.25">
      <c r="A407" s="42"/>
      <c r="B407" s="73"/>
      <c r="C407" s="71"/>
      <c r="D407" s="71"/>
      <c r="E407" s="71"/>
      <c r="F407" s="71"/>
      <c r="G407" s="76">
        <f>$G$406</f>
        <v>37589</v>
      </c>
      <c r="H407" s="71"/>
      <c r="I407" s="73"/>
    </row>
    <row r="408" spans="1:9" ht="112.5" x14ac:dyDescent="0.25">
      <c r="A408" s="42"/>
      <c r="B408" s="381" t="s">
        <v>910</v>
      </c>
      <c r="C408" s="381"/>
      <c r="D408" s="381"/>
      <c r="E408" s="381"/>
      <c r="F408" s="381"/>
      <c r="G408" s="71"/>
      <c r="H408" s="71"/>
      <c r="I408" s="73"/>
    </row>
    <row r="409" spans="1:9" ht="15.5" x14ac:dyDescent="0.25">
      <c r="A409" s="42"/>
      <c r="B409" s="73" t="s">
        <v>908</v>
      </c>
      <c r="C409" s="74"/>
      <c r="D409" s="74"/>
      <c r="E409" s="78">
        <v>4000</v>
      </c>
      <c r="F409" s="71" t="s">
        <v>904</v>
      </c>
      <c r="G409" s="76">
        <f>$G$392</f>
        <v>37347</v>
      </c>
      <c r="H409" s="71"/>
      <c r="I409" s="73"/>
    </row>
    <row r="410" spans="1:9" ht="15.5" x14ac:dyDescent="0.25">
      <c r="A410" s="42"/>
      <c r="B410" s="73" t="s">
        <v>909</v>
      </c>
      <c r="C410" s="74"/>
      <c r="D410" s="74"/>
      <c r="E410" s="78">
        <v>2000</v>
      </c>
      <c r="F410" s="71" t="s">
        <v>904</v>
      </c>
      <c r="G410" s="76">
        <f>$G$392</f>
        <v>37347</v>
      </c>
      <c r="H410" s="71"/>
      <c r="I410" s="73"/>
    </row>
    <row r="411" spans="1:9" x14ac:dyDescent="0.25">
      <c r="A411" s="42"/>
      <c r="B411" s="73"/>
      <c r="C411" s="71"/>
      <c r="D411" s="71"/>
      <c r="E411" s="71"/>
      <c r="F411" s="71"/>
      <c r="G411" s="76"/>
      <c r="H411" s="71"/>
      <c r="I411" s="73"/>
    </row>
    <row r="412" spans="1:9" x14ac:dyDescent="0.25">
      <c r="A412" s="42"/>
      <c r="B412" s="77" t="s">
        <v>911</v>
      </c>
      <c r="C412" s="71"/>
      <c r="D412" s="71"/>
      <c r="E412" s="71"/>
      <c r="F412" s="71"/>
      <c r="G412" s="76"/>
      <c r="H412" s="71"/>
      <c r="I412" s="73"/>
    </row>
    <row r="413" spans="1:9" x14ac:dyDescent="0.25">
      <c r="A413" s="42"/>
      <c r="B413" s="73" t="s">
        <v>912</v>
      </c>
      <c r="C413" s="71"/>
      <c r="D413" s="71"/>
      <c r="E413" s="71"/>
      <c r="F413" s="71"/>
      <c r="G413" s="71"/>
      <c r="H413" s="71"/>
      <c r="I413" s="73"/>
    </row>
    <row r="414" spans="1:9" ht="15.5" x14ac:dyDescent="0.25">
      <c r="A414" s="42"/>
      <c r="B414" s="73" t="s">
        <v>913</v>
      </c>
      <c r="C414" s="74"/>
      <c r="D414" s="74"/>
      <c r="E414" s="75">
        <v>3000</v>
      </c>
      <c r="F414" s="71" t="s">
        <v>904</v>
      </c>
      <c r="G414" s="76">
        <f>$G$392</f>
        <v>37347</v>
      </c>
      <c r="H414" s="71"/>
      <c r="I414" s="73"/>
    </row>
    <row r="415" spans="1:9" ht="15.5" x14ac:dyDescent="0.25">
      <c r="A415" s="42"/>
      <c r="B415" s="73" t="s">
        <v>914</v>
      </c>
      <c r="C415" s="74"/>
      <c r="D415" s="74"/>
      <c r="E415" s="75">
        <v>1500</v>
      </c>
      <c r="F415" s="71" t="s">
        <v>904</v>
      </c>
      <c r="G415" s="76">
        <f>$G$392</f>
        <v>37347</v>
      </c>
      <c r="H415" s="71"/>
      <c r="I415" s="73"/>
    </row>
    <row r="416" spans="1:9" x14ac:dyDescent="0.25">
      <c r="A416" s="42"/>
      <c r="B416" s="73" t="s">
        <v>915</v>
      </c>
      <c r="C416" s="71"/>
      <c r="D416" s="71"/>
      <c r="E416" s="71"/>
      <c r="F416" s="71"/>
      <c r="G416" s="382"/>
      <c r="H416" s="71"/>
      <c r="I416" s="73"/>
    </row>
    <row r="417" spans="1:9" ht="12.75" customHeight="1" x14ac:dyDescent="0.25">
      <c r="A417" s="42"/>
      <c r="B417" s="73" t="s">
        <v>913</v>
      </c>
      <c r="C417" s="74"/>
      <c r="D417" s="74"/>
      <c r="E417" s="75">
        <v>5000</v>
      </c>
      <c r="F417" s="71" t="s">
        <v>904</v>
      </c>
      <c r="G417" s="76">
        <f>$G$406</f>
        <v>37589</v>
      </c>
      <c r="H417" s="71"/>
      <c r="I417" s="73"/>
    </row>
    <row r="418" spans="1:9" ht="15.5" x14ac:dyDescent="0.25">
      <c r="A418" s="42"/>
      <c r="B418" s="73" t="s">
        <v>914</v>
      </c>
      <c r="C418" s="74"/>
      <c r="D418" s="74"/>
      <c r="E418" s="75">
        <v>2500</v>
      </c>
      <c r="F418" s="71" t="s">
        <v>904</v>
      </c>
      <c r="G418" s="76">
        <f>$G$406</f>
        <v>37589</v>
      </c>
      <c r="H418" s="71"/>
      <c r="I418" s="73"/>
    </row>
    <row r="419" spans="1:9" x14ac:dyDescent="0.25">
      <c r="A419" s="42"/>
      <c r="B419" s="80"/>
      <c r="C419" s="71"/>
      <c r="D419" s="71"/>
      <c r="E419" s="71"/>
      <c r="F419" s="71"/>
      <c r="G419" s="71"/>
      <c r="H419" s="71"/>
      <c r="I419" s="73"/>
    </row>
    <row r="420" spans="1:9" ht="200" x14ac:dyDescent="0.25">
      <c r="A420" s="42"/>
      <c r="B420" s="382" t="s">
        <v>916</v>
      </c>
      <c r="C420" s="382"/>
      <c r="D420" s="382"/>
      <c r="E420" s="382"/>
      <c r="F420" s="382"/>
      <c r="G420" s="382"/>
      <c r="H420" s="71"/>
      <c r="I420" s="71"/>
    </row>
    <row r="421" spans="1:9" ht="12.75" customHeight="1" x14ac:dyDescent="0.25">
      <c r="A421" s="42"/>
      <c r="B421" s="73" t="s">
        <v>908</v>
      </c>
      <c r="C421" s="74"/>
      <c r="D421" s="74"/>
      <c r="E421" s="78">
        <v>3600</v>
      </c>
      <c r="F421" s="71" t="s">
        <v>904</v>
      </c>
      <c r="G421" s="76">
        <f>$G$406</f>
        <v>37589</v>
      </c>
      <c r="H421" s="71"/>
      <c r="I421" s="73"/>
    </row>
    <row r="422" spans="1:9" ht="15.5" x14ac:dyDescent="0.25">
      <c r="A422" s="42"/>
      <c r="B422" s="73" t="s">
        <v>909</v>
      </c>
      <c r="C422" s="74"/>
      <c r="D422" s="74"/>
      <c r="E422" s="78">
        <v>1800</v>
      </c>
      <c r="F422" s="71" t="s">
        <v>904</v>
      </c>
      <c r="G422" s="76">
        <f>$G$406</f>
        <v>37589</v>
      </c>
      <c r="H422" s="71"/>
      <c r="I422" s="73"/>
    </row>
    <row r="423" spans="1:9" x14ac:dyDescent="0.25">
      <c r="A423" s="42"/>
      <c r="B423" s="73"/>
      <c r="C423" s="71"/>
      <c r="D423" s="71"/>
      <c r="E423" s="71"/>
      <c r="F423" s="71"/>
      <c r="G423" s="76"/>
      <c r="H423" s="71"/>
      <c r="I423" s="73"/>
    </row>
    <row r="424" spans="1:9" ht="200" x14ac:dyDescent="0.25">
      <c r="A424" s="42"/>
      <c r="B424" s="382" t="s">
        <v>920</v>
      </c>
      <c r="C424" s="382"/>
      <c r="D424" s="382"/>
      <c r="E424" s="382"/>
      <c r="F424" s="382"/>
      <c r="G424" s="76"/>
      <c r="H424" s="71"/>
      <c r="I424" s="71"/>
    </row>
    <row r="425" spans="1:9" ht="15.5" x14ac:dyDescent="0.25">
      <c r="A425" s="42"/>
      <c r="B425" s="73" t="s">
        <v>908</v>
      </c>
      <c r="C425" s="74"/>
      <c r="D425" s="74"/>
      <c r="E425" s="78">
        <v>6000</v>
      </c>
      <c r="F425" s="71" t="s">
        <v>904</v>
      </c>
      <c r="H425" s="71"/>
      <c r="I425" s="73"/>
    </row>
    <row r="426" spans="1:9" ht="15.5" x14ac:dyDescent="0.25">
      <c r="A426" s="42"/>
      <c r="B426" s="73" t="s">
        <v>909</v>
      </c>
      <c r="C426" s="74"/>
      <c r="D426" s="74"/>
      <c r="E426" s="78">
        <v>3000</v>
      </c>
      <c r="F426" s="71" t="s">
        <v>904</v>
      </c>
      <c r="I426" s="73"/>
    </row>
    <row r="427" spans="1:9" ht="15.5" x14ac:dyDescent="0.25">
      <c r="A427" s="42"/>
      <c r="B427" s="73"/>
      <c r="C427" s="74"/>
      <c r="D427" s="74"/>
      <c r="E427" s="71"/>
      <c r="F427" s="71"/>
      <c r="I427" s="73"/>
    </row>
    <row r="428" spans="1:9" ht="15.5" x14ac:dyDescent="0.25">
      <c r="D428" s="74"/>
      <c r="E428" s="71"/>
      <c r="F428" s="71"/>
      <c r="I428" s="73"/>
    </row>
    <row r="429" spans="1:9" ht="38.25" customHeight="1" x14ac:dyDescent="0.25">
      <c r="C429" s="23"/>
    </row>
    <row r="430" spans="1:9" ht="12.75" customHeight="1" x14ac:dyDescent="0.25"/>
    <row r="436" spans="1:7" x14ac:dyDescent="0.25">
      <c r="G436" s="43"/>
    </row>
    <row r="440" spans="1:7" ht="13" x14ac:dyDescent="0.25">
      <c r="B440" s="181"/>
      <c r="C440" s="181"/>
      <c r="E440" s="182"/>
      <c r="F440" s="183"/>
    </row>
    <row r="443" spans="1:7" x14ac:dyDescent="0.25">
      <c r="G443" s="23"/>
    </row>
    <row r="446" spans="1:7" ht="137.5" hidden="1" x14ac:dyDescent="0.25">
      <c r="A446" s="185" t="s">
        <v>375</v>
      </c>
      <c r="B446" s="173" t="s">
        <v>383</v>
      </c>
      <c r="C446" s="173"/>
      <c r="D446" s="173"/>
      <c r="E446" s="173"/>
      <c r="F446" s="173"/>
      <c r="G446" s="173"/>
    </row>
    <row r="447" spans="1:7" hidden="1" x14ac:dyDescent="0.25">
      <c r="A447" t="s">
        <v>384</v>
      </c>
      <c r="B447" s="6" t="e">
        <f>#REF!</f>
        <v>#REF!</v>
      </c>
    </row>
    <row r="448" spans="1:7" hidden="1" x14ac:dyDescent="0.25"/>
    <row r="449" spans="1:10" ht="25" hidden="1" x14ac:dyDescent="0.25">
      <c r="B449" s="184" t="s">
        <v>327</v>
      </c>
      <c r="C449" s="4" t="s">
        <v>498</v>
      </c>
      <c r="D449" s="186" t="s">
        <v>385</v>
      </c>
      <c r="E449" s="186" t="s">
        <v>386</v>
      </c>
      <c r="F449" s="186" t="s">
        <v>387</v>
      </c>
      <c r="G449" s="186" t="s">
        <v>388</v>
      </c>
      <c r="H449" s="186" t="s">
        <v>389</v>
      </c>
      <c r="I449" s="186" t="s">
        <v>390</v>
      </c>
      <c r="J449" s="186" t="s">
        <v>391</v>
      </c>
    </row>
    <row r="450" spans="1:10" hidden="1" x14ac:dyDescent="0.25">
      <c r="A450" t="s">
        <v>392</v>
      </c>
      <c r="B450" t="s">
        <v>393</v>
      </c>
      <c r="C450">
        <f t="shared" ref="C450:I450" si="1">C8</f>
        <v>87354</v>
      </c>
      <c r="D450">
        <f t="shared" si="1"/>
        <v>90137</v>
      </c>
      <c r="E450">
        <f t="shared" si="1"/>
        <v>94789</v>
      </c>
      <c r="F450">
        <f t="shared" si="1"/>
        <v>100191</v>
      </c>
      <c r="G450">
        <f t="shared" si="1"/>
        <v>106363</v>
      </c>
      <c r="H450">
        <f t="shared" si="1"/>
        <v>109882</v>
      </c>
      <c r="I450">
        <f t="shared" si="1"/>
        <v>113408</v>
      </c>
    </row>
    <row r="451" spans="1:10" hidden="1" x14ac:dyDescent="0.25">
      <c r="A451" t="s">
        <v>394</v>
      </c>
      <c r="C451">
        <f t="shared" ref="C451:J451" si="2">B81</f>
        <v>3334</v>
      </c>
      <c r="D451">
        <f t="shared" si="2"/>
        <v>6668</v>
      </c>
      <c r="E451">
        <f t="shared" si="2"/>
        <v>10002</v>
      </c>
      <c r="F451">
        <f t="shared" si="2"/>
        <v>13336</v>
      </c>
      <c r="G451">
        <f t="shared" si="2"/>
        <v>16670</v>
      </c>
      <c r="H451">
        <f t="shared" si="2"/>
        <v>20004</v>
      </c>
      <c r="I451">
        <f t="shared" si="2"/>
        <v>23338</v>
      </c>
      <c r="J451">
        <f t="shared" si="2"/>
        <v>26672</v>
      </c>
    </row>
    <row r="452" spans="1:10" hidden="1" x14ac:dyDescent="0.25"/>
    <row r="453" spans="1:10" hidden="1" x14ac:dyDescent="0.25">
      <c r="A453" t="s">
        <v>395</v>
      </c>
    </row>
    <row r="454" spans="1:10" hidden="1" x14ac:dyDescent="0.25">
      <c r="B454" t="s">
        <v>396</v>
      </c>
      <c r="C454" t="s">
        <v>397</v>
      </c>
      <c r="F454" t="s">
        <v>398</v>
      </c>
      <c r="G454" t="s">
        <v>475</v>
      </c>
    </row>
    <row r="455" spans="1:10" hidden="1" x14ac:dyDescent="0.25"/>
    <row r="456" spans="1:10" hidden="1" x14ac:dyDescent="0.25">
      <c r="B456" s="39">
        <v>9</v>
      </c>
      <c r="C456" t="s">
        <v>379</v>
      </c>
      <c r="F456" t="s">
        <v>510</v>
      </c>
      <c r="G456">
        <f>C88</f>
        <v>78963</v>
      </c>
    </row>
    <row r="457" spans="1:10" hidden="1" x14ac:dyDescent="0.25">
      <c r="C457" t="s">
        <v>473</v>
      </c>
      <c r="F457" t="s">
        <v>510</v>
      </c>
      <c r="G457">
        <f>C89</f>
        <v>58189</v>
      </c>
    </row>
    <row r="458" spans="1:10" hidden="1" x14ac:dyDescent="0.25">
      <c r="C458" t="s">
        <v>474</v>
      </c>
      <c r="F458" t="s">
        <v>510</v>
      </c>
      <c r="G458">
        <f>C90</f>
        <v>33253</v>
      </c>
    </row>
    <row r="459" spans="1:10" hidden="1" x14ac:dyDescent="0.25"/>
    <row r="460" spans="1:10" hidden="1" x14ac:dyDescent="0.25">
      <c r="B460" t="s">
        <v>399</v>
      </c>
    </row>
    <row r="461" spans="1:10" hidden="1" x14ac:dyDescent="0.25">
      <c r="C461" t="s">
        <v>381</v>
      </c>
      <c r="F461" t="s">
        <v>510</v>
      </c>
      <c r="G461" t="e">
        <f>#REF!</f>
        <v>#REF!</v>
      </c>
    </row>
    <row r="462" spans="1:10" hidden="1" x14ac:dyDescent="0.25">
      <c r="C462" t="s">
        <v>400</v>
      </c>
      <c r="F462" t="s">
        <v>510</v>
      </c>
      <c r="G462" t="e">
        <f>#REF!</f>
        <v>#REF!</v>
      </c>
    </row>
    <row r="463" spans="1:10" hidden="1" x14ac:dyDescent="0.25">
      <c r="C463" t="s">
        <v>401</v>
      </c>
      <c r="F463" t="s">
        <v>510</v>
      </c>
      <c r="G463" t="e">
        <f>#REF!</f>
        <v>#REF!</v>
      </c>
    </row>
    <row r="464" spans="1:10" hidden="1" x14ac:dyDescent="0.25">
      <c r="C464" t="s">
        <v>402</v>
      </c>
      <c r="F464" t="s">
        <v>510</v>
      </c>
      <c r="G464" t="e">
        <f>#REF!</f>
        <v>#REF!</v>
      </c>
    </row>
    <row r="465" spans="1:9" hidden="1" x14ac:dyDescent="0.25"/>
    <row r="466" spans="1:9" hidden="1" x14ac:dyDescent="0.25">
      <c r="B466">
        <v>113</v>
      </c>
      <c r="C466" t="s">
        <v>403</v>
      </c>
      <c r="F466" t="s">
        <v>510</v>
      </c>
      <c r="G466">
        <f>C229</f>
        <v>113409</v>
      </c>
    </row>
    <row r="467" spans="1:9" hidden="1" x14ac:dyDescent="0.25">
      <c r="C467" s="934" t="s">
        <v>404</v>
      </c>
      <c r="D467" s="934"/>
      <c r="E467" s="934"/>
      <c r="G467" s="46">
        <f>C228</f>
        <v>100381</v>
      </c>
    </row>
    <row r="468" spans="1:9" hidden="1" x14ac:dyDescent="0.25">
      <c r="C468" s="935"/>
      <c r="D468" s="935"/>
      <c r="E468" s="935"/>
      <c r="G468" s="46"/>
    </row>
    <row r="469" spans="1:9" hidden="1" x14ac:dyDescent="0.25">
      <c r="C469" s="935"/>
      <c r="D469" s="935"/>
      <c r="E469" s="935"/>
    </row>
    <row r="470" spans="1:9" ht="13" hidden="1" x14ac:dyDescent="0.3">
      <c r="A470" s="1" t="s">
        <v>405</v>
      </c>
      <c r="H470" s="4" t="s">
        <v>322</v>
      </c>
    </row>
    <row r="471" spans="1:9" hidden="1" x14ac:dyDescent="0.25">
      <c r="A471" t="s">
        <v>406</v>
      </c>
      <c r="H471" s="16">
        <v>472.15</v>
      </c>
      <c r="I471" t="s">
        <v>904</v>
      </c>
    </row>
    <row r="472" spans="1:9" hidden="1" x14ac:dyDescent="0.25">
      <c r="A472" t="s">
        <v>407</v>
      </c>
      <c r="H472" s="187">
        <v>1</v>
      </c>
      <c r="I472" t="s">
        <v>408</v>
      </c>
    </row>
    <row r="473" spans="1:9" hidden="1" x14ac:dyDescent="0.25">
      <c r="A473" t="s">
        <v>409</v>
      </c>
      <c r="H473" s="187">
        <v>1</v>
      </c>
      <c r="I473" t="s">
        <v>408</v>
      </c>
    </row>
    <row r="474" spans="1:9" hidden="1" x14ac:dyDescent="0.25">
      <c r="A474" t="s">
        <v>410</v>
      </c>
      <c r="H474" s="187">
        <v>1.25</v>
      </c>
      <c r="I474" t="s">
        <v>408</v>
      </c>
    </row>
    <row r="475" spans="1:9" hidden="1" x14ac:dyDescent="0.25">
      <c r="A475" t="s">
        <v>411</v>
      </c>
      <c r="H475" s="187">
        <v>1.5</v>
      </c>
      <c r="I475" t="s">
        <v>408</v>
      </c>
    </row>
    <row r="476" spans="1:9" hidden="1" x14ac:dyDescent="0.25"/>
    <row r="477" spans="1:9" hidden="1" x14ac:dyDescent="0.25"/>
    <row r="478" spans="1:9" ht="13" hidden="1" x14ac:dyDescent="0.3">
      <c r="A478" s="8" t="s">
        <v>632</v>
      </c>
    </row>
    <row r="479" spans="1:9" hidden="1" x14ac:dyDescent="0.25">
      <c r="A479" t="s">
        <v>633</v>
      </c>
      <c r="E479" s="211">
        <v>39387</v>
      </c>
    </row>
    <row r="480" spans="1:9" hidden="1" x14ac:dyDescent="0.25">
      <c r="E480" s="95"/>
    </row>
    <row r="481" spans="1:9" ht="51.75" hidden="1" customHeight="1" x14ac:dyDescent="0.3">
      <c r="A481" s="39" t="s">
        <v>634</v>
      </c>
      <c r="E481" s="212" t="s">
        <v>635</v>
      </c>
    </row>
    <row r="482" spans="1:9" hidden="1" x14ac:dyDescent="0.25"/>
    <row r="483" spans="1:9" hidden="1" x14ac:dyDescent="0.25">
      <c r="A483" s="16" t="s">
        <v>636</v>
      </c>
    </row>
    <row r="484" spans="1:9" ht="100" hidden="1" x14ac:dyDescent="0.25">
      <c r="A484" s="177" t="s">
        <v>637</v>
      </c>
      <c r="B484" s="177"/>
      <c r="C484" s="177"/>
      <c r="D484" s="177"/>
      <c r="E484" s="177"/>
      <c r="F484" s="177"/>
      <c r="G484" s="177"/>
      <c r="H484" s="177"/>
      <c r="I484" s="177"/>
    </row>
    <row r="485" spans="1:9" ht="12.75" hidden="1" customHeight="1" x14ac:dyDescent="0.25"/>
    <row r="486" spans="1:9" hidden="1" x14ac:dyDescent="0.25">
      <c r="F486" s="5" t="s">
        <v>638</v>
      </c>
      <c r="G486" s="5"/>
      <c r="H486" s="5" t="s">
        <v>639</v>
      </c>
      <c r="I486" s="5"/>
    </row>
    <row r="487" spans="1:9" hidden="1" x14ac:dyDescent="0.25">
      <c r="H487" s="210">
        <v>39387</v>
      </c>
      <c r="I487" s="210"/>
    </row>
    <row r="488" spans="1:9" ht="12.75" hidden="1" customHeight="1" x14ac:dyDescent="0.25">
      <c r="A488" s="213" t="s">
        <v>640</v>
      </c>
      <c r="B488" s="929" t="s">
        <v>641</v>
      </c>
      <c r="C488" s="929"/>
      <c r="D488" s="929"/>
      <c r="E488" s="929"/>
      <c r="H488" s="210"/>
      <c r="I488" s="210"/>
    </row>
    <row r="489" spans="1:9" ht="13" hidden="1" x14ac:dyDescent="0.25">
      <c r="F489" s="46">
        <v>0</v>
      </c>
      <c r="G489" s="214">
        <v>32522</v>
      </c>
      <c r="H489" s="46">
        <v>0</v>
      </c>
      <c r="I489" s="215">
        <v>33041</v>
      </c>
    </row>
    <row r="490" spans="1:9" ht="13" hidden="1" x14ac:dyDescent="0.3">
      <c r="F490">
        <v>1</v>
      </c>
      <c r="G490" s="81">
        <v>35235</v>
      </c>
      <c r="H490">
        <v>1</v>
      </c>
      <c r="I490" s="216">
        <v>35714</v>
      </c>
    </row>
    <row r="491" spans="1:9" ht="13" hidden="1" x14ac:dyDescent="0.3">
      <c r="F491">
        <v>2</v>
      </c>
      <c r="G491" s="81">
        <v>37948</v>
      </c>
      <c r="H491">
        <v>2</v>
      </c>
      <c r="I491" s="216">
        <v>38387</v>
      </c>
    </row>
    <row r="492" spans="1:9" ht="13" hidden="1" x14ac:dyDescent="0.3">
      <c r="F492">
        <v>3</v>
      </c>
      <c r="G492" s="81">
        <v>40662</v>
      </c>
      <c r="H492">
        <v>3</v>
      </c>
      <c r="I492" s="216">
        <v>41061</v>
      </c>
    </row>
    <row r="493" spans="1:9" ht="13" hidden="1" x14ac:dyDescent="0.3">
      <c r="F493">
        <v>4</v>
      </c>
      <c r="G493" s="81">
        <v>43375</v>
      </c>
      <c r="H493">
        <v>4</v>
      </c>
      <c r="I493" s="216">
        <v>43734</v>
      </c>
    </row>
    <row r="494" spans="1:9" ht="13" hidden="1" x14ac:dyDescent="0.3">
      <c r="F494">
        <v>5</v>
      </c>
      <c r="G494" s="81">
        <v>46088</v>
      </c>
      <c r="H494">
        <v>5</v>
      </c>
      <c r="I494" s="216">
        <v>46407</v>
      </c>
    </row>
    <row r="495" spans="1:9" ht="12.75" hidden="1" customHeight="1" x14ac:dyDescent="0.3">
      <c r="F495">
        <v>6</v>
      </c>
      <c r="G495" s="81">
        <v>48801</v>
      </c>
      <c r="H495">
        <v>6</v>
      </c>
      <c r="I495" s="216">
        <v>49080</v>
      </c>
    </row>
    <row r="496" spans="1:9" ht="13" hidden="1" x14ac:dyDescent="0.3">
      <c r="F496">
        <v>7</v>
      </c>
      <c r="G496" s="81">
        <v>51515</v>
      </c>
      <c r="H496">
        <v>7</v>
      </c>
      <c r="I496" s="216">
        <v>51754</v>
      </c>
    </row>
    <row r="497" spans="1:9" ht="13" hidden="1" x14ac:dyDescent="0.3">
      <c r="I497" s="1"/>
    </row>
    <row r="498" spans="1:9" ht="12.75" hidden="1" customHeight="1" x14ac:dyDescent="0.3">
      <c r="A498" s="213" t="s">
        <v>642</v>
      </c>
      <c r="B498" s="177" t="s">
        <v>643</v>
      </c>
      <c r="C498" s="177"/>
      <c r="D498" s="177"/>
      <c r="E498" s="177"/>
      <c r="I498" s="1"/>
    </row>
    <row r="499" spans="1:9" ht="13" hidden="1" x14ac:dyDescent="0.25">
      <c r="F499" s="46">
        <v>0</v>
      </c>
      <c r="G499" s="214">
        <v>46908</v>
      </c>
      <c r="H499" s="46">
        <v>0</v>
      </c>
      <c r="I499" s="215">
        <v>47215</v>
      </c>
    </row>
    <row r="500" spans="1:9" ht="13" hidden="1" x14ac:dyDescent="0.3">
      <c r="F500">
        <v>1</v>
      </c>
      <c r="G500" s="81">
        <v>50701</v>
      </c>
      <c r="H500">
        <v>1</v>
      </c>
      <c r="I500" s="216">
        <v>50952</v>
      </c>
    </row>
    <row r="501" spans="1:9" ht="13" hidden="1" x14ac:dyDescent="0.3">
      <c r="F501">
        <v>2</v>
      </c>
      <c r="G501" s="81">
        <v>54494</v>
      </c>
      <c r="H501">
        <v>2</v>
      </c>
      <c r="I501" s="216">
        <v>54689</v>
      </c>
    </row>
    <row r="502" spans="1:9" ht="13" hidden="1" x14ac:dyDescent="0.3">
      <c r="F502">
        <v>3</v>
      </c>
      <c r="G502" s="81">
        <v>58287</v>
      </c>
      <c r="H502">
        <v>3</v>
      </c>
      <c r="I502" s="216">
        <v>58426</v>
      </c>
    </row>
    <row r="503" spans="1:9" ht="13" hidden="1" x14ac:dyDescent="0.3">
      <c r="F503">
        <v>4</v>
      </c>
      <c r="G503" s="81">
        <v>62080</v>
      </c>
      <c r="H503">
        <v>4</v>
      </c>
      <c r="I503" s="216">
        <v>62163</v>
      </c>
    </row>
    <row r="504" spans="1:9" ht="12.75" hidden="1" customHeight="1" x14ac:dyDescent="0.3">
      <c r="F504">
        <v>5</v>
      </c>
      <c r="G504" s="81">
        <v>62917</v>
      </c>
      <c r="H504">
        <v>5</v>
      </c>
      <c r="I504" s="216">
        <v>62987</v>
      </c>
    </row>
    <row r="505" spans="1:9" ht="13" hidden="1" x14ac:dyDescent="0.3">
      <c r="F505">
        <v>6</v>
      </c>
      <c r="G505" s="81">
        <v>63752</v>
      </c>
      <c r="H505">
        <v>6</v>
      </c>
      <c r="I505" s="216">
        <v>63810</v>
      </c>
    </row>
    <row r="506" spans="1:9" ht="13" hidden="1" x14ac:dyDescent="0.3">
      <c r="I506" s="1"/>
    </row>
    <row r="507" spans="1:9" ht="12.75" hidden="1" customHeight="1" x14ac:dyDescent="0.3">
      <c r="A507" s="213" t="s">
        <v>644</v>
      </c>
      <c r="B507" s="929" t="s">
        <v>650</v>
      </c>
      <c r="C507" s="929"/>
      <c r="D507" s="929"/>
      <c r="E507" s="929"/>
      <c r="I507" s="1"/>
    </row>
    <row r="508" spans="1:9" ht="13" hidden="1" x14ac:dyDescent="0.25">
      <c r="F508" s="46">
        <v>0</v>
      </c>
      <c r="G508" s="214">
        <v>62667</v>
      </c>
      <c r="H508" s="46">
        <v>0</v>
      </c>
      <c r="I508" s="215">
        <v>62741</v>
      </c>
    </row>
    <row r="509" spans="1:9" ht="13" hidden="1" x14ac:dyDescent="0.3">
      <c r="F509">
        <v>1</v>
      </c>
      <c r="G509" s="81">
        <v>63653</v>
      </c>
      <c r="H509">
        <v>1</v>
      </c>
      <c r="I509" s="216">
        <v>63712</v>
      </c>
    </row>
    <row r="510" spans="1:9" ht="13" hidden="1" x14ac:dyDescent="0.3">
      <c r="F510">
        <v>2</v>
      </c>
      <c r="G510" s="81">
        <v>64638</v>
      </c>
      <c r="H510">
        <v>2</v>
      </c>
      <c r="I510" s="216">
        <v>64683</v>
      </c>
    </row>
    <row r="511" spans="1:9" ht="13" hidden="1" x14ac:dyDescent="0.3">
      <c r="F511">
        <v>3</v>
      </c>
      <c r="G511" s="81">
        <v>65624</v>
      </c>
      <c r="H511">
        <v>3</v>
      </c>
      <c r="I511" s="216">
        <v>65654</v>
      </c>
    </row>
    <row r="512" spans="1:9" ht="12.75" hidden="1" customHeight="1" x14ac:dyDescent="0.3">
      <c r="F512">
        <v>4</v>
      </c>
      <c r="G512" s="81">
        <v>66609</v>
      </c>
      <c r="H512">
        <v>4</v>
      </c>
      <c r="I512" s="216">
        <v>66625</v>
      </c>
    </row>
    <row r="513" spans="1:9" ht="13" hidden="1" x14ac:dyDescent="0.3">
      <c r="F513">
        <v>5</v>
      </c>
      <c r="G513" s="81">
        <v>67597</v>
      </c>
      <c r="H513">
        <v>5</v>
      </c>
      <c r="I513" s="216">
        <v>67597</v>
      </c>
    </row>
    <row r="514" spans="1:9" ht="13" hidden="1" x14ac:dyDescent="0.3">
      <c r="I514" s="1"/>
    </row>
    <row r="515" spans="1:9" ht="12.75" hidden="1" customHeight="1" x14ac:dyDescent="0.3">
      <c r="A515" s="213" t="s">
        <v>651</v>
      </c>
      <c r="B515" s="929" t="s">
        <v>652</v>
      </c>
      <c r="C515" s="929"/>
      <c r="D515" s="929"/>
      <c r="E515" s="929"/>
      <c r="I515" s="1"/>
    </row>
    <row r="516" spans="1:9" ht="13" hidden="1" x14ac:dyDescent="0.25">
      <c r="F516" s="46">
        <v>0</v>
      </c>
      <c r="G516" s="214">
        <v>62667</v>
      </c>
      <c r="H516" s="46">
        <v>0</v>
      </c>
      <c r="I516" s="217">
        <f t="shared" ref="I516:I521" si="3">I508</f>
        <v>62741</v>
      </c>
    </row>
    <row r="517" spans="1:9" ht="13" hidden="1" x14ac:dyDescent="0.3">
      <c r="F517">
        <v>1</v>
      </c>
      <c r="G517" s="81">
        <v>63653</v>
      </c>
      <c r="H517">
        <v>1</v>
      </c>
      <c r="I517" s="218">
        <f t="shared" si="3"/>
        <v>63712</v>
      </c>
    </row>
    <row r="518" spans="1:9" ht="13" hidden="1" x14ac:dyDescent="0.3">
      <c r="F518">
        <v>2</v>
      </c>
      <c r="G518" s="81">
        <v>64638</v>
      </c>
      <c r="H518">
        <v>2</v>
      </c>
      <c r="I518" s="218">
        <f t="shared" si="3"/>
        <v>64683</v>
      </c>
    </row>
    <row r="519" spans="1:9" ht="13" hidden="1" x14ac:dyDescent="0.3">
      <c r="F519">
        <v>3</v>
      </c>
      <c r="G519" s="81">
        <v>65624</v>
      </c>
      <c r="H519">
        <v>3</v>
      </c>
      <c r="I519" s="218">
        <f t="shared" si="3"/>
        <v>65654</v>
      </c>
    </row>
    <row r="520" spans="1:9" ht="13" hidden="1" x14ac:dyDescent="0.3">
      <c r="F520">
        <v>4</v>
      </c>
      <c r="G520" s="81">
        <v>66609</v>
      </c>
      <c r="H520">
        <v>4</v>
      </c>
      <c r="I520" s="218">
        <f t="shared" si="3"/>
        <v>66625</v>
      </c>
    </row>
    <row r="521" spans="1:9" ht="13" hidden="1" x14ac:dyDescent="0.3">
      <c r="F521">
        <v>5</v>
      </c>
      <c r="G521" s="81">
        <v>67597</v>
      </c>
      <c r="H521">
        <v>5</v>
      </c>
      <c r="I521" s="218">
        <f t="shared" si="3"/>
        <v>67597</v>
      </c>
    </row>
    <row r="522" spans="1:9" ht="13" hidden="1" x14ac:dyDescent="0.3">
      <c r="F522">
        <v>6</v>
      </c>
      <c r="G522" s="81">
        <v>68568</v>
      </c>
      <c r="H522">
        <v>6</v>
      </c>
      <c r="I522" s="216">
        <v>68568</v>
      </c>
    </row>
    <row r="523" spans="1:9" ht="13" hidden="1" x14ac:dyDescent="0.3">
      <c r="F523">
        <v>7</v>
      </c>
      <c r="G523" s="81">
        <v>69555</v>
      </c>
      <c r="H523">
        <v>7</v>
      </c>
      <c r="I523" s="216">
        <v>69555</v>
      </c>
    </row>
    <row r="524" spans="1:9" ht="13" hidden="1" x14ac:dyDescent="0.3">
      <c r="F524">
        <v>8</v>
      </c>
      <c r="G524" s="81">
        <v>70526</v>
      </c>
      <c r="H524">
        <v>8</v>
      </c>
      <c r="I524" s="216">
        <v>70526</v>
      </c>
    </row>
    <row r="525" spans="1:9" ht="12.75" hidden="1" customHeight="1" x14ac:dyDescent="0.3">
      <c r="F525">
        <v>9</v>
      </c>
      <c r="G525" s="81">
        <v>71497</v>
      </c>
      <c r="H525">
        <v>9</v>
      </c>
      <c r="I525" s="216">
        <v>71497</v>
      </c>
    </row>
    <row r="526" spans="1:9" hidden="1" x14ac:dyDescent="0.25"/>
    <row r="527" spans="1:9" hidden="1" x14ac:dyDescent="0.25"/>
    <row r="528" spans="1:9" ht="37.5" hidden="1" x14ac:dyDescent="0.25">
      <c r="A528" s="356" t="s">
        <v>653</v>
      </c>
      <c r="B528" s="356"/>
      <c r="C528" s="356"/>
      <c r="D528" s="356"/>
      <c r="E528" s="356"/>
      <c r="F528" s="356"/>
      <c r="G528" s="356"/>
      <c r="H528" s="356"/>
    </row>
    <row r="529" spans="1:8" hidden="1" x14ac:dyDescent="0.25">
      <c r="A529" t="s">
        <v>654</v>
      </c>
      <c r="G529" s="6">
        <f>E479</f>
        <v>39387</v>
      </c>
    </row>
    <row r="530" spans="1:8" hidden="1" x14ac:dyDescent="0.25">
      <c r="A530" t="s">
        <v>655</v>
      </c>
    </row>
    <row r="531" spans="1:8" hidden="1" x14ac:dyDescent="0.25"/>
    <row r="532" spans="1:8" ht="13" hidden="1" x14ac:dyDescent="0.3">
      <c r="A532">
        <v>1</v>
      </c>
      <c r="B532" t="s">
        <v>656</v>
      </c>
    </row>
    <row r="533" spans="1:8" hidden="1" x14ac:dyDescent="0.25">
      <c r="B533" t="s">
        <v>657</v>
      </c>
    </row>
    <row r="534" spans="1:8" hidden="1" x14ac:dyDescent="0.25">
      <c r="B534" s="4" t="s">
        <v>895</v>
      </c>
      <c r="C534" s="6">
        <f>$E$479</f>
        <v>39387</v>
      </c>
      <c r="D534" s="4" t="s">
        <v>895</v>
      </c>
      <c r="E534" s="81">
        <v>2326</v>
      </c>
      <c r="F534" s="5" t="s">
        <v>319</v>
      </c>
      <c r="G534" s="263">
        <v>2326</v>
      </c>
      <c r="H534" t="s">
        <v>658</v>
      </c>
    </row>
    <row r="535" spans="1:8" hidden="1" x14ac:dyDescent="0.25"/>
    <row r="536" spans="1:8" ht="13" hidden="1" x14ac:dyDescent="0.3">
      <c r="A536">
        <v>2</v>
      </c>
      <c r="B536" t="s">
        <v>659</v>
      </c>
    </row>
    <row r="537" spans="1:8" hidden="1" x14ac:dyDescent="0.25">
      <c r="B537" t="s">
        <v>660</v>
      </c>
    </row>
    <row r="538" spans="1:8" hidden="1" x14ac:dyDescent="0.25">
      <c r="B538" s="4" t="s">
        <v>895</v>
      </c>
      <c r="C538" s="6">
        <f>$E$479</f>
        <v>39387</v>
      </c>
      <c r="D538" s="4" t="s">
        <v>895</v>
      </c>
      <c r="E538" s="81">
        <v>2627</v>
      </c>
      <c r="F538" s="5" t="s">
        <v>319</v>
      </c>
      <c r="G538" s="263">
        <v>2627</v>
      </c>
      <c r="H538" t="s">
        <v>658</v>
      </c>
    </row>
    <row r="539" spans="1:8" hidden="1" x14ac:dyDescent="0.25"/>
    <row r="540" spans="1:8" ht="13" hidden="1" x14ac:dyDescent="0.3">
      <c r="A540">
        <v>3</v>
      </c>
      <c r="B540" t="s">
        <v>661</v>
      </c>
    </row>
    <row r="541" spans="1:8" hidden="1" x14ac:dyDescent="0.25">
      <c r="B541" t="s">
        <v>662</v>
      </c>
    </row>
    <row r="542" spans="1:8" ht="13" hidden="1" x14ac:dyDescent="0.3">
      <c r="B542" s="4" t="s">
        <v>827</v>
      </c>
      <c r="C542" t="s">
        <v>663</v>
      </c>
    </row>
    <row r="543" spans="1:8" hidden="1" x14ac:dyDescent="0.25">
      <c r="C543" t="s">
        <v>664</v>
      </c>
    </row>
    <row r="544" spans="1:8" hidden="1" x14ac:dyDescent="0.25">
      <c r="C544" t="s">
        <v>665</v>
      </c>
    </row>
    <row r="545" spans="1:8" hidden="1" x14ac:dyDescent="0.25">
      <c r="C545" s="6">
        <f>$E$479</f>
        <v>39387</v>
      </c>
      <c r="D545" s="4" t="s">
        <v>895</v>
      </c>
      <c r="E545" s="81">
        <v>1698</v>
      </c>
      <c r="F545" s="5" t="s">
        <v>319</v>
      </c>
      <c r="G545" s="263">
        <v>1698</v>
      </c>
      <c r="H545" t="s">
        <v>666</v>
      </c>
    </row>
    <row r="546" spans="1:8" hidden="1" x14ac:dyDescent="0.25"/>
    <row r="547" spans="1:8" ht="13" hidden="1" x14ac:dyDescent="0.3">
      <c r="B547" s="4" t="s">
        <v>829</v>
      </c>
      <c r="C547" t="s">
        <v>667</v>
      </c>
    </row>
    <row r="548" spans="1:8" hidden="1" x14ac:dyDescent="0.25">
      <c r="C548" t="s">
        <v>668</v>
      </c>
    </row>
    <row r="549" spans="1:8" hidden="1" x14ac:dyDescent="0.25">
      <c r="C549" t="s">
        <v>669</v>
      </c>
    </row>
    <row r="550" spans="1:8" hidden="1" x14ac:dyDescent="0.25">
      <c r="C550" s="6">
        <f>$E$479</f>
        <v>39387</v>
      </c>
      <c r="D550" s="4" t="s">
        <v>895</v>
      </c>
      <c r="E550" s="81">
        <v>2711</v>
      </c>
      <c r="F550" s="5" t="s">
        <v>319</v>
      </c>
      <c r="G550" s="263">
        <v>2711</v>
      </c>
      <c r="H550" t="s">
        <v>658</v>
      </c>
    </row>
    <row r="551" spans="1:8" hidden="1" x14ac:dyDescent="0.25"/>
    <row r="552" spans="1:8" hidden="1" x14ac:dyDescent="0.25">
      <c r="A552">
        <v>4</v>
      </c>
      <c r="B552" t="s">
        <v>670</v>
      </c>
    </row>
    <row r="553" spans="1:8" hidden="1" x14ac:dyDescent="0.25">
      <c r="B553" t="s">
        <v>671</v>
      </c>
    </row>
    <row r="554" spans="1:8" hidden="1" x14ac:dyDescent="0.25">
      <c r="B554" t="s">
        <v>672</v>
      </c>
    </row>
    <row r="555" spans="1:8" hidden="1" x14ac:dyDescent="0.25">
      <c r="B555" t="s">
        <v>673</v>
      </c>
    </row>
    <row r="556" spans="1:8" hidden="1" x14ac:dyDescent="0.25"/>
    <row r="557" spans="1:8" ht="13" hidden="1" x14ac:dyDescent="0.3">
      <c r="A557">
        <v>5</v>
      </c>
      <c r="B557" t="s">
        <v>674</v>
      </c>
    </row>
    <row r="558" spans="1:8" hidden="1" x14ac:dyDescent="0.25">
      <c r="B558" t="s">
        <v>675</v>
      </c>
      <c r="G558" s="6">
        <f>$E$479</f>
        <v>39387</v>
      </c>
      <c r="H558" t="s">
        <v>676</v>
      </c>
    </row>
    <row r="559" spans="1:8" hidden="1" x14ac:dyDescent="0.25">
      <c r="B559" t="s">
        <v>677</v>
      </c>
    </row>
    <row r="560" spans="1:8" hidden="1" x14ac:dyDescent="0.25"/>
    <row r="561" spans="1:8" hidden="1" x14ac:dyDescent="0.25">
      <c r="B561" s="361">
        <v>1</v>
      </c>
      <c r="C561" s="292"/>
      <c r="D561" s="362"/>
      <c r="E561" s="361">
        <v>2</v>
      </c>
      <c r="F561" s="362"/>
      <c r="G561" s="361">
        <v>3</v>
      </c>
      <c r="H561" s="362"/>
    </row>
    <row r="562" spans="1:8" hidden="1" x14ac:dyDescent="0.25">
      <c r="B562" s="931" t="s">
        <v>326</v>
      </c>
      <c r="C562" s="932"/>
      <c r="D562" s="933"/>
      <c r="E562" s="357" t="s">
        <v>678</v>
      </c>
      <c r="F562" s="358"/>
      <c r="G562" s="357" t="s">
        <v>678</v>
      </c>
      <c r="H562" s="358"/>
    </row>
    <row r="563" spans="1:8" ht="12.75" hidden="1" customHeight="1" x14ac:dyDescent="0.25">
      <c r="B563" s="51"/>
      <c r="D563" s="21"/>
      <c r="E563" s="357" t="s">
        <v>679</v>
      </c>
      <c r="F563" s="358"/>
      <c r="G563" s="445">
        <f>G558</f>
        <v>39387</v>
      </c>
      <c r="H563" s="446"/>
    </row>
    <row r="564" spans="1:8" hidden="1" x14ac:dyDescent="0.25">
      <c r="B564" s="150"/>
      <c r="C564" s="52"/>
      <c r="D564" s="152"/>
      <c r="E564" s="359" t="s">
        <v>932</v>
      </c>
      <c r="F564" s="360"/>
      <c r="G564" s="359" t="s">
        <v>932</v>
      </c>
      <c r="H564" s="360"/>
    </row>
    <row r="565" spans="1:8" hidden="1" x14ac:dyDescent="0.25">
      <c r="B565" s="49"/>
      <c r="C565" s="50"/>
      <c r="D565" s="19"/>
      <c r="E565" s="49"/>
      <c r="F565" s="19"/>
      <c r="G565" s="49"/>
      <c r="H565" s="19"/>
    </row>
    <row r="566" spans="1:8" ht="12.75" hidden="1" customHeight="1" x14ac:dyDescent="0.25">
      <c r="B566" s="444" t="s">
        <v>680</v>
      </c>
      <c r="C566" s="177"/>
      <c r="D566" s="220"/>
      <c r="E566" s="377">
        <v>26.97</v>
      </c>
      <c r="F566" s="378"/>
      <c r="G566" s="264">
        <v>27.1</v>
      </c>
      <c r="H566" s="265"/>
    </row>
    <row r="567" spans="1:8" hidden="1" x14ac:dyDescent="0.25">
      <c r="B567" s="150"/>
      <c r="C567" s="52"/>
      <c r="D567" s="152"/>
      <c r="E567" s="221"/>
      <c r="F567" s="152"/>
      <c r="G567" s="221"/>
      <c r="H567" s="152"/>
    </row>
    <row r="568" spans="1:8" hidden="1" x14ac:dyDescent="0.25">
      <c r="B568" s="49"/>
      <c r="C568" s="50"/>
      <c r="D568" s="19"/>
      <c r="E568" s="222"/>
      <c r="F568" s="19"/>
      <c r="G568" s="222"/>
      <c r="H568" s="19"/>
    </row>
    <row r="569" spans="1:8" ht="12.75" hidden="1" customHeight="1" x14ac:dyDescent="0.25">
      <c r="B569" s="928" t="s">
        <v>681</v>
      </c>
      <c r="C569" s="929"/>
      <c r="D569" s="930"/>
      <c r="E569" s="377">
        <v>35.78</v>
      </c>
      <c r="F569" s="378"/>
      <c r="G569" s="264">
        <v>35.950000000000003</v>
      </c>
      <c r="H569" s="265"/>
    </row>
    <row r="570" spans="1:8" hidden="1" x14ac:dyDescent="0.25">
      <c r="B570" s="150"/>
      <c r="C570" s="52"/>
      <c r="D570" s="152"/>
      <c r="E570" s="221"/>
      <c r="F570" s="152"/>
      <c r="G570" s="221"/>
      <c r="H570" s="152"/>
    </row>
    <row r="571" spans="1:8" hidden="1" x14ac:dyDescent="0.25">
      <c r="B571" s="49"/>
      <c r="C571" s="50"/>
      <c r="D571" s="19"/>
      <c r="E571" s="222"/>
      <c r="F571" s="19"/>
      <c r="G571" s="222"/>
      <c r="H571" s="19"/>
    </row>
    <row r="572" spans="1:8" ht="12.75" hidden="1" customHeight="1" x14ac:dyDescent="0.25">
      <c r="B572" s="928" t="s">
        <v>682</v>
      </c>
      <c r="C572" s="929"/>
      <c r="D572" s="930"/>
      <c r="E572" s="377">
        <v>44.58</v>
      </c>
      <c r="F572" s="378"/>
      <c r="G572" s="264">
        <v>44.8</v>
      </c>
      <c r="H572" s="265"/>
    </row>
    <row r="573" spans="1:8" hidden="1" x14ac:dyDescent="0.25">
      <c r="B573" s="150"/>
      <c r="C573" s="52"/>
      <c r="D573" s="152"/>
      <c r="E573" s="150"/>
      <c r="F573" s="152"/>
      <c r="G573" s="150"/>
      <c r="H573" s="152"/>
    </row>
    <row r="574" spans="1:8" hidden="1" x14ac:dyDescent="0.25"/>
    <row r="575" spans="1:8" hidden="1" x14ac:dyDescent="0.25">
      <c r="A575">
        <v>6</v>
      </c>
      <c r="B575" t="s">
        <v>683</v>
      </c>
    </row>
    <row r="576" spans="1:8" hidden="1" x14ac:dyDescent="0.25">
      <c r="B576" t="s">
        <v>684</v>
      </c>
    </row>
    <row r="577" spans="1:8" hidden="1" x14ac:dyDescent="0.25">
      <c r="B577" t="s">
        <v>685</v>
      </c>
    </row>
    <row r="578" spans="1:8" hidden="1" x14ac:dyDescent="0.25"/>
    <row r="579" spans="1:8" ht="13" hidden="1" x14ac:dyDescent="0.3">
      <c r="A579">
        <v>7</v>
      </c>
      <c r="B579" t="s">
        <v>686</v>
      </c>
    </row>
    <row r="580" spans="1:8" hidden="1" x14ac:dyDescent="0.25">
      <c r="B580" t="s">
        <v>895</v>
      </c>
      <c r="C580" s="6">
        <f>$E$479</f>
        <v>39387</v>
      </c>
      <c r="D580" t="s">
        <v>687</v>
      </c>
    </row>
    <row r="581" spans="1:8" hidden="1" x14ac:dyDescent="0.25"/>
    <row r="582" spans="1:8" hidden="1" x14ac:dyDescent="0.25">
      <c r="B582" s="939">
        <v>1</v>
      </c>
      <c r="C582" s="940"/>
      <c r="D582" s="941"/>
      <c r="E582" s="361">
        <v>2</v>
      </c>
      <c r="F582" s="362"/>
      <c r="G582" s="361">
        <v>3</v>
      </c>
      <c r="H582" s="362"/>
    </row>
    <row r="583" spans="1:8" ht="62.25" hidden="1" customHeight="1" x14ac:dyDescent="0.25">
      <c r="B583" s="51"/>
      <c r="D583" s="21"/>
      <c r="E583" s="357" t="s">
        <v>688</v>
      </c>
      <c r="F583" s="358"/>
      <c r="G583" s="357" t="s">
        <v>689</v>
      </c>
      <c r="H583" s="358"/>
    </row>
    <row r="584" spans="1:8" hidden="1" x14ac:dyDescent="0.25">
      <c r="B584" s="51"/>
      <c r="D584" s="21"/>
      <c r="E584" s="357" t="s">
        <v>510</v>
      </c>
      <c r="F584" s="358"/>
      <c r="G584" s="445">
        <f>$E$479</f>
        <v>39387</v>
      </c>
      <c r="H584" s="446"/>
    </row>
    <row r="585" spans="1:8" ht="24" hidden="1" customHeight="1" x14ac:dyDescent="0.25">
      <c r="B585" s="150"/>
      <c r="C585" s="52"/>
      <c r="D585" s="152"/>
      <c r="E585" s="359" t="s">
        <v>932</v>
      </c>
      <c r="F585" s="360"/>
      <c r="G585" s="359" t="s">
        <v>932</v>
      </c>
      <c r="H585" s="360"/>
    </row>
    <row r="586" spans="1:8" ht="12.75" hidden="1" customHeight="1" x14ac:dyDescent="0.3">
      <c r="B586" s="936" t="s">
        <v>690</v>
      </c>
      <c r="C586" s="937"/>
      <c r="D586" s="938"/>
      <c r="E586" s="379">
        <v>56.99</v>
      </c>
      <c r="F586" s="380"/>
      <c r="G586" s="456">
        <v>57.27</v>
      </c>
      <c r="H586" s="457"/>
    </row>
    <row r="587" spans="1:8" hidden="1" x14ac:dyDescent="0.25">
      <c r="B587" s="49"/>
      <c r="C587" s="50"/>
      <c r="D587" s="19"/>
      <c r="E587" s="49"/>
      <c r="F587" s="19"/>
      <c r="G587" s="49"/>
      <c r="H587" s="19"/>
    </row>
    <row r="588" spans="1:8" ht="12.75" hidden="1" customHeight="1" x14ac:dyDescent="0.25">
      <c r="B588" s="928" t="s">
        <v>691</v>
      </c>
      <c r="C588" s="929"/>
      <c r="D588" s="930"/>
      <c r="E588" s="377">
        <v>45.07</v>
      </c>
      <c r="F588" s="378"/>
      <c r="G588" s="454">
        <v>45.29</v>
      </c>
      <c r="H588" s="455"/>
    </row>
    <row r="589" spans="1:8" hidden="1" x14ac:dyDescent="0.25">
      <c r="B589" s="150"/>
      <c r="C589" s="52"/>
      <c r="D589" s="152"/>
      <c r="E589" s="221"/>
      <c r="F589" s="223"/>
      <c r="G589" s="221"/>
      <c r="H589" s="152"/>
    </row>
    <row r="590" spans="1:8" hidden="1" x14ac:dyDescent="0.25">
      <c r="B590" s="49"/>
      <c r="C590" s="50"/>
      <c r="D590" s="19"/>
      <c r="E590" s="222"/>
      <c r="F590" s="224"/>
      <c r="G590" s="222"/>
      <c r="H590" s="19"/>
    </row>
    <row r="591" spans="1:8" ht="12.75" hidden="1" customHeight="1" x14ac:dyDescent="0.3">
      <c r="B591" s="925" t="s">
        <v>692</v>
      </c>
      <c r="C591" s="926"/>
      <c r="D591" s="927"/>
      <c r="E591" s="377">
        <v>72.040000000000006</v>
      </c>
      <c r="F591" s="378"/>
      <c r="G591" s="454">
        <v>72.400000000000006</v>
      </c>
      <c r="H591" s="455"/>
    </row>
    <row r="592" spans="1:8" ht="13" hidden="1" x14ac:dyDescent="0.3">
      <c r="B592" s="225" t="s">
        <v>693</v>
      </c>
      <c r="C592" s="177"/>
      <c r="D592" s="220"/>
      <c r="E592" s="226"/>
      <c r="F592" s="227"/>
      <c r="G592" s="226"/>
      <c r="H592" s="227"/>
    </row>
    <row r="593" spans="1:9" hidden="1" x14ac:dyDescent="0.25">
      <c r="B593" s="228" t="s">
        <v>694</v>
      </c>
      <c r="C593" s="177"/>
      <c r="D593" s="220"/>
      <c r="E593" s="226">
        <v>43.36</v>
      </c>
      <c r="F593" s="227"/>
      <c r="G593" s="452">
        <v>49.99</v>
      </c>
      <c r="H593" s="453"/>
      <c r="I593" s="229">
        <v>39904</v>
      </c>
    </row>
    <row r="594" spans="1:9" hidden="1" x14ac:dyDescent="0.25">
      <c r="B594" s="228" t="s">
        <v>33</v>
      </c>
      <c r="C594" s="177"/>
      <c r="D594" s="220"/>
      <c r="E594" s="226">
        <v>31.9</v>
      </c>
      <c r="F594" s="227"/>
      <c r="G594" s="452">
        <v>34.5</v>
      </c>
      <c r="H594" s="453"/>
      <c r="I594" s="6">
        <v>39904</v>
      </c>
    </row>
    <row r="595" spans="1:9" ht="13" hidden="1" x14ac:dyDescent="0.3">
      <c r="B595" s="230"/>
      <c r="C595" s="205"/>
      <c r="D595" s="206"/>
      <c r="E595" s="231"/>
      <c r="F595" s="232"/>
      <c r="G595" s="231"/>
      <c r="H595" s="232"/>
    </row>
    <row r="596" spans="1:9" hidden="1" x14ac:dyDescent="0.25"/>
    <row r="597" spans="1:9" ht="13" hidden="1" x14ac:dyDescent="0.3">
      <c r="A597">
        <v>8</v>
      </c>
      <c r="B597" t="s">
        <v>695</v>
      </c>
    </row>
    <row r="598" spans="1:9" hidden="1" x14ac:dyDescent="0.25">
      <c r="B598" t="s">
        <v>696</v>
      </c>
    </row>
    <row r="599" spans="1:9" hidden="1" x14ac:dyDescent="0.25">
      <c r="B599" s="4" t="s">
        <v>895</v>
      </c>
      <c r="C599" s="6">
        <v>39387</v>
      </c>
      <c r="D599" s="4" t="s">
        <v>895</v>
      </c>
      <c r="E599" s="81">
        <v>1850</v>
      </c>
      <c r="F599" s="5" t="s">
        <v>319</v>
      </c>
      <c r="G599" s="219">
        <v>1860</v>
      </c>
      <c r="H599" t="s">
        <v>658</v>
      </c>
    </row>
    <row r="600" spans="1:9" hidden="1" x14ac:dyDescent="0.25"/>
    <row r="601" spans="1:9" ht="13" hidden="1" x14ac:dyDescent="0.3">
      <c r="A601">
        <v>9</v>
      </c>
      <c r="B601" t="s">
        <v>697</v>
      </c>
    </row>
    <row r="602" spans="1:9" hidden="1" x14ac:dyDescent="0.25">
      <c r="B602" s="4" t="s">
        <v>895</v>
      </c>
      <c r="C602" s="6">
        <v>39387</v>
      </c>
      <c r="D602" s="4" t="s">
        <v>895</v>
      </c>
      <c r="E602" s="81">
        <v>2162</v>
      </c>
      <c r="F602" s="5" t="s">
        <v>319</v>
      </c>
      <c r="G602" s="219">
        <v>2162</v>
      </c>
      <c r="H602" t="s">
        <v>658</v>
      </c>
    </row>
    <row r="603" spans="1:9" hidden="1" x14ac:dyDescent="0.25"/>
    <row r="604" spans="1:9" hidden="1" x14ac:dyDescent="0.25"/>
    <row r="605" spans="1:9" ht="13" hidden="1" x14ac:dyDescent="0.3">
      <c r="A605" s="8" t="s">
        <v>698</v>
      </c>
      <c r="G605" s="9">
        <v>39904</v>
      </c>
    </row>
    <row r="606" spans="1:9" ht="13" hidden="1" x14ac:dyDescent="0.3">
      <c r="A606" s="233" t="s">
        <v>699</v>
      </c>
      <c r="B606" s="55" t="s">
        <v>700</v>
      </c>
      <c r="G606" s="6"/>
    </row>
    <row r="607" spans="1:9" ht="13" hidden="1" x14ac:dyDescent="0.3">
      <c r="A607" s="1" t="s">
        <v>701</v>
      </c>
    </row>
    <row r="608" spans="1:9" ht="13" hidden="1" x14ac:dyDescent="0.3">
      <c r="A608" s="1" t="s">
        <v>702</v>
      </c>
      <c r="D608" t="s">
        <v>412</v>
      </c>
      <c r="F608" s="4" t="s">
        <v>703</v>
      </c>
      <c r="G608" s="6">
        <f>G605</f>
        <v>39904</v>
      </c>
    </row>
    <row r="609" spans="1:9" hidden="1" x14ac:dyDescent="0.25"/>
    <row r="610" spans="1:9" ht="13" hidden="1" x14ac:dyDescent="0.3">
      <c r="F610" s="237"/>
    </row>
    <row r="611" spans="1:9" ht="13" hidden="1" x14ac:dyDescent="0.3">
      <c r="A611" s="1"/>
    </row>
    <row r="612" spans="1:9" ht="13" hidden="1" x14ac:dyDescent="0.3">
      <c r="A612" s="1" t="s">
        <v>704</v>
      </c>
    </row>
    <row r="613" spans="1:9" ht="13" hidden="1" x14ac:dyDescent="0.3">
      <c r="A613" s="1" t="s">
        <v>437</v>
      </c>
    </row>
    <row r="614" spans="1:9" ht="13" hidden="1" x14ac:dyDescent="0.3">
      <c r="A614" s="8" t="s">
        <v>705</v>
      </c>
      <c r="B614" s="8" t="s">
        <v>439</v>
      </c>
      <c r="C614" s="42"/>
    </row>
    <row r="615" spans="1:9" ht="13" hidden="1" x14ac:dyDescent="0.3">
      <c r="D615" s="236" t="s">
        <v>706</v>
      </c>
      <c r="E615" s="6"/>
    </row>
    <row r="616" spans="1:9" hidden="1" x14ac:dyDescent="0.25">
      <c r="B616" t="s">
        <v>440</v>
      </c>
      <c r="C616" s="4" t="s">
        <v>348</v>
      </c>
      <c r="D616" s="4" t="s">
        <v>441</v>
      </c>
      <c r="E616" s="4" t="s">
        <v>707</v>
      </c>
    </row>
    <row r="617" spans="1:9" hidden="1" x14ac:dyDescent="0.25">
      <c r="E617" s="4" t="s">
        <v>441</v>
      </c>
    </row>
    <row r="618" spans="1:9" ht="15.5" hidden="1" x14ac:dyDescent="0.35">
      <c r="B618" t="s">
        <v>444</v>
      </c>
      <c r="C618" s="390">
        <v>5337</v>
      </c>
      <c r="D618" s="85">
        <f>E619</f>
        <v>10685</v>
      </c>
      <c r="E618" s="390">
        <v>13782</v>
      </c>
    </row>
    <row r="619" spans="1:9" ht="15.5" hidden="1" x14ac:dyDescent="0.35">
      <c r="B619" t="s">
        <v>445</v>
      </c>
      <c r="C619" s="390">
        <v>4462</v>
      </c>
      <c r="D619" s="85">
        <f>E620</f>
        <v>8892</v>
      </c>
      <c r="E619" s="390">
        <v>10685</v>
      </c>
      <c r="G619" s="16"/>
      <c r="H619" s="16"/>
      <c r="I619" s="16"/>
    </row>
    <row r="620" spans="1:9" ht="15.5" hidden="1" x14ac:dyDescent="0.35">
      <c r="B620" t="s">
        <v>446</v>
      </c>
      <c r="C620" s="390">
        <v>3557</v>
      </c>
      <c r="D620" s="390">
        <v>7113</v>
      </c>
      <c r="E620" s="390">
        <v>8892</v>
      </c>
      <c r="G620" s="16"/>
      <c r="H620" s="16"/>
      <c r="I620" s="16"/>
    </row>
    <row r="621" spans="1:9" hidden="1" x14ac:dyDescent="0.25">
      <c r="A621" s="26" t="s">
        <v>447</v>
      </c>
      <c r="C621" s="24"/>
    </row>
    <row r="622" spans="1:9" hidden="1" x14ac:dyDescent="0.25"/>
    <row r="623" spans="1:9" ht="13" hidden="1" x14ac:dyDescent="0.3">
      <c r="A623" s="8" t="s">
        <v>708</v>
      </c>
      <c r="B623" s="8" t="s">
        <v>709</v>
      </c>
    </row>
    <row r="624" spans="1:9" hidden="1" x14ac:dyDescent="0.25">
      <c r="B624" t="s">
        <v>710</v>
      </c>
    </row>
    <row r="625" spans="1:7" hidden="1" x14ac:dyDescent="0.25">
      <c r="B625" t="s">
        <v>472</v>
      </c>
      <c r="D625" s="234">
        <v>75889</v>
      </c>
      <c r="F625" s="5"/>
    </row>
    <row r="626" spans="1:7" hidden="1" x14ac:dyDescent="0.25">
      <c r="B626" t="s">
        <v>473</v>
      </c>
      <c r="D626" s="234">
        <v>55924</v>
      </c>
      <c r="F626" s="5"/>
    </row>
    <row r="627" spans="1:7" hidden="1" x14ac:dyDescent="0.25">
      <c r="B627" t="s">
        <v>474</v>
      </c>
      <c r="D627" s="234">
        <v>31959</v>
      </c>
      <c r="F627" s="5"/>
    </row>
    <row r="628" spans="1:7" hidden="1" x14ac:dyDescent="0.25"/>
    <row r="629" spans="1:7" ht="13" hidden="1" x14ac:dyDescent="0.3">
      <c r="A629" s="8" t="s">
        <v>711</v>
      </c>
      <c r="B629" s="8" t="s">
        <v>712</v>
      </c>
    </row>
    <row r="630" spans="1:7" hidden="1" x14ac:dyDescent="0.25"/>
    <row r="631" spans="1:7" ht="13" hidden="1" x14ac:dyDescent="0.3">
      <c r="B631" t="s">
        <v>713</v>
      </c>
      <c r="F631" s="235" t="s">
        <v>476</v>
      </c>
    </row>
    <row r="632" spans="1:7" ht="13" hidden="1" x14ac:dyDescent="0.3">
      <c r="B632" t="s">
        <v>714</v>
      </c>
      <c r="D632" t="s">
        <v>715</v>
      </c>
      <c r="E632" s="391">
        <v>1287</v>
      </c>
      <c r="F632" s="238">
        <f>ROUND($E$632/2,2)</f>
        <v>643.5</v>
      </c>
    </row>
    <row r="633" spans="1:7" hidden="1" x14ac:dyDescent="0.25">
      <c r="B633" t="s">
        <v>716</v>
      </c>
      <c r="D633" t="s">
        <v>715</v>
      </c>
      <c r="F633" s="5"/>
    </row>
    <row r="634" spans="1:7" hidden="1" x14ac:dyDescent="0.25">
      <c r="B634" t="s">
        <v>717</v>
      </c>
      <c r="E634" s="391">
        <v>970</v>
      </c>
      <c r="F634" s="5"/>
    </row>
    <row r="635" spans="1:7" hidden="1" x14ac:dyDescent="0.25">
      <c r="B635" t="s">
        <v>718</v>
      </c>
      <c r="E635" s="391">
        <v>1932</v>
      </c>
      <c r="F635" s="5"/>
    </row>
    <row r="636" spans="1:7" hidden="1" x14ac:dyDescent="0.25">
      <c r="B636" t="s">
        <v>719</v>
      </c>
      <c r="E636" s="391">
        <v>2889</v>
      </c>
      <c r="F636" s="5"/>
    </row>
    <row r="637" spans="1:7" hidden="1" x14ac:dyDescent="0.25"/>
    <row r="638" spans="1:7" hidden="1" x14ac:dyDescent="0.25">
      <c r="A638">
        <v>4</v>
      </c>
      <c r="B638" t="s">
        <v>720</v>
      </c>
    </row>
    <row r="639" spans="1:7" hidden="1" x14ac:dyDescent="0.25">
      <c r="B639" t="s">
        <v>721</v>
      </c>
    </row>
    <row r="640" spans="1:7" hidden="1" x14ac:dyDescent="0.25">
      <c r="B640" t="s">
        <v>722</v>
      </c>
      <c r="G640" s="44" t="s">
        <v>723</v>
      </c>
    </row>
    <row r="641" spans="1:7" hidden="1" x14ac:dyDescent="0.25">
      <c r="E641" s="239">
        <v>36861</v>
      </c>
      <c r="F641" s="239">
        <v>37226</v>
      </c>
      <c r="G641" s="239">
        <v>37591</v>
      </c>
    </row>
    <row r="642" spans="1:7" hidden="1" x14ac:dyDescent="0.25">
      <c r="B642" t="s">
        <v>1044</v>
      </c>
      <c r="E642" s="48">
        <v>1.62</v>
      </c>
      <c r="F642" s="48">
        <v>1.7</v>
      </c>
      <c r="G642" s="240">
        <v>2</v>
      </c>
    </row>
    <row r="643" spans="1:7" hidden="1" x14ac:dyDescent="0.25">
      <c r="B643" t="s">
        <v>1042</v>
      </c>
      <c r="E643" s="48">
        <v>1.5</v>
      </c>
      <c r="F643" s="48">
        <v>1.6</v>
      </c>
      <c r="G643" s="240">
        <v>1.8</v>
      </c>
    </row>
    <row r="644" spans="1:7" hidden="1" x14ac:dyDescent="0.25">
      <c r="B644" t="s">
        <v>1043</v>
      </c>
      <c r="E644" s="48">
        <v>1.42</v>
      </c>
      <c r="F644" s="48">
        <v>1.42</v>
      </c>
      <c r="G644" s="240">
        <v>1.5</v>
      </c>
    </row>
    <row r="645" spans="1:7" hidden="1" x14ac:dyDescent="0.25">
      <c r="B645" t="s">
        <v>1040</v>
      </c>
      <c r="E645" s="48">
        <v>1.42</v>
      </c>
      <c r="F645" s="48">
        <v>1.42</v>
      </c>
      <c r="G645" s="241">
        <v>1.5</v>
      </c>
    </row>
    <row r="646" spans="1:7" hidden="1" x14ac:dyDescent="0.25">
      <c r="B646" t="s">
        <v>1041</v>
      </c>
      <c r="E646" s="48">
        <v>1.3</v>
      </c>
      <c r="F646" s="48">
        <v>1.3</v>
      </c>
      <c r="G646" s="240">
        <v>1.4</v>
      </c>
    </row>
    <row r="647" spans="1:7" hidden="1" x14ac:dyDescent="0.25">
      <c r="B647" t="s">
        <v>1039</v>
      </c>
      <c r="E647" s="48">
        <v>1.2</v>
      </c>
      <c r="F647" s="48">
        <v>1.2</v>
      </c>
      <c r="G647" s="240">
        <v>1.2</v>
      </c>
    </row>
    <row r="648" spans="1:7" hidden="1" x14ac:dyDescent="0.25"/>
    <row r="649" spans="1:7" hidden="1" x14ac:dyDescent="0.25">
      <c r="B649" s="5"/>
    </row>
    <row r="650" spans="1:7" ht="13" hidden="1" x14ac:dyDescent="0.3">
      <c r="D650" s="2"/>
    </row>
    <row r="651" spans="1:7" hidden="1" x14ac:dyDescent="0.25">
      <c r="A651" t="s">
        <v>724</v>
      </c>
    </row>
    <row r="652" spans="1:7" hidden="1" x14ac:dyDescent="0.25"/>
    <row r="653" spans="1:7" ht="13" hidden="1" x14ac:dyDescent="0.3">
      <c r="A653" s="8" t="s">
        <v>725</v>
      </c>
    </row>
    <row r="654" spans="1:7" ht="13" hidden="1" x14ac:dyDescent="0.3">
      <c r="A654" s="1" t="s">
        <v>378</v>
      </c>
    </row>
    <row r="655" spans="1:7" hidden="1" x14ac:dyDescent="0.25">
      <c r="C655" s="43"/>
      <c r="D655" s="5"/>
      <c r="E655" s="43"/>
      <c r="G655" s="6"/>
    </row>
    <row r="656" spans="1:7" hidden="1" x14ac:dyDescent="0.25">
      <c r="A656" s="42" t="s">
        <v>726</v>
      </c>
      <c r="D656" s="4" t="s">
        <v>727</v>
      </c>
      <c r="E656" s="4" t="s">
        <v>511</v>
      </c>
    </row>
    <row r="657" spans="1:8" hidden="1" x14ac:dyDescent="0.25">
      <c r="A657" s="129" t="s">
        <v>728</v>
      </c>
      <c r="B657" s="42"/>
      <c r="C657" s="128"/>
      <c r="D657" s="242">
        <v>2162</v>
      </c>
      <c r="G657" s="6">
        <f>$E$479</f>
        <v>39387</v>
      </c>
    </row>
    <row r="658" spans="1:8" hidden="1" x14ac:dyDescent="0.25">
      <c r="A658" s="129"/>
      <c r="B658" s="42"/>
      <c r="C658" s="128"/>
      <c r="D658" s="128"/>
      <c r="E658" s="243">
        <v>602</v>
      </c>
      <c r="G658" s="6">
        <f>$E$479</f>
        <v>39387</v>
      </c>
    </row>
    <row r="659" spans="1:8" ht="13" hidden="1" x14ac:dyDescent="0.3">
      <c r="A659" s="129" t="s">
        <v>729</v>
      </c>
      <c r="B659" s="42"/>
      <c r="D659" s="243">
        <v>527</v>
      </c>
      <c r="G659" s="244">
        <v>18629</v>
      </c>
    </row>
    <row r="660" spans="1:8" ht="13" hidden="1" x14ac:dyDescent="0.3">
      <c r="B660" s="42"/>
      <c r="C660" s="128"/>
      <c r="E660" s="243">
        <v>147</v>
      </c>
      <c r="G660" s="244">
        <v>18629</v>
      </c>
    </row>
    <row r="661" spans="1:8" ht="13" hidden="1" x14ac:dyDescent="0.3">
      <c r="A661" s="129" t="s">
        <v>730</v>
      </c>
      <c r="B661" s="42"/>
      <c r="C661" s="245"/>
      <c r="D661" s="243">
        <v>149</v>
      </c>
      <c r="G661" s="244">
        <v>18629</v>
      </c>
    </row>
    <row r="662" spans="1:8" ht="13" hidden="1" x14ac:dyDescent="0.3">
      <c r="A662" s="129"/>
      <c r="B662" s="42"/>
      <c r="C662" s="245"/>
      <c r="D662" s="128"/>
      <c r="E662" s="243">
        <v>38</v>
      </c>
      <c r="G662" s="244">
        <v>18629</v>
      </c>
    </row>
    <row r="663" spans="1:8" hidden="1" x14ac:dyDescent="0.25"/>
    <row r="664" spans="1:8" hidden="1" x14ac:dyDescent="0.25"/>
    <row r="665" spans="1:8" hidden="1" x14ac:dyDescent="0.25"/>
    <row r="666" spans="1:8" ht="13" hidden="1" x14ac:dyDescent="0.3">
      <c r="A666" s="1" t="s">
        <v>731</v>
      </c>
      <c r="E666" s="6">
        <v>18629</v>
      </c>
    </row>
    <row r="667" spans="1:8" hidden="1" x14ac:dyDescent="0.25">
      <c r="A667" s="4" t="s">
        <v>732</v>
      </c>
      <c r="B667" t="s">
        <v>733</v>
      </c>
    </row>
    <row r="668" spans="1:8" hidden="1" x14ac:dyDescent="0.25">
      <c r="B668" t="s">
        <v>734</v>
      </c>
      <c r="G668" s="246">
        <v>15</v>
      </c>
      <c r="H668" t="s">
        <v>735</v>
      </c>
    </row>
    <row r="669" spans="1:8" hidden="1" x14ac:dyDescent="0.25">
      <c r="B669" t="s">
        <v>736</v>
      </c>
    </row>
    <row r="670" spans="1:8" hidden="1" x14ac:dyDescent="0.25">
      <c r="B670" t="s">
        <v>737</v>
      </c>
    </row>
    <row r="671" spans="1:8" hidden="1" x14ac:dyDescent="0.25">
      <c r="B671" t="s">
        <v>738</v>
      </c>
    </row>
    <row r="672" spans="1:8" hidden="1" x14ac:dyDescent="0.25"/>
    <row r="673" spans="1:8" ht="39" hidden="1" customHeight="1" x14ac:dyDescent="0.25"/>
    <row r="674" spans="1:8" ht="13" hidden="1" x14ac:dyDescent="0.3">
      <c r="A674" s="1" t="s">
        <v>739</v>
      </c>
      <c r="F674" s="1" t="s">
        <v>740</v>
      </c>
      <c r="H674" s="247" t="s">
        <v>741</v>
      </c>
    </row>
    <row r="675" spans="1:8" hidden="1" x14ac:dyDescent="0.25"/>
    <row r="676" spans="1:8" ht="100" hidden="1" x14ac:dyDescent="0.25">
      <c r="A676" s="177" t="s">
        <v>742</v>
      </c>
      <c r="B676" s="177"/>
      <c r="C676" s="177"/>
      <c r="D676" s="177"/>
      <c r="E676" s="177"/>
      <c r="F676" s="177"/>
      <c r="G676" s="177"/>
      <c r="H676" s="177"/>
    </row>
    <row r="677" spans="1:8" hidden="1" x14ac:dyDescent="0.25">
      <c r="A677" s="39" t="s">
        <v>743</v>
      </c>
      <c r="D677" s="248">
        <v>38443</v>
      </c>
      <c r="E677" s="39" t="s">
        <v>744</v>
      </c>
    </row>
    <row r="678" spans="1:8" hidden="1" x14ac:dyDescent="0.25">
      <c r="D678" s="85"/>
    </row>
    <row r="679" spans="1:8" ht="12.75" hidden="1" customHeight="1" x14ac:dyDescent="0.3">
      <c r="A679" s="8" t="str">
        <f>CONCATENATE("AMENDMENT NO. ",RIGHT(H674,3))</f>
        <v>AMENDMENT NO.  92</v>
      </c>
    </row>
    <row r="680" spans="1:8" hidden="1" x14ac:dyDescent="0.25">
      <c r="A680">
        <v>1</v>
      </c>
      <c r="B680" t="s">
        <v>745</v>
      </c>
    </row>
    <row r="681" spans="1:8" hidden="1" x14ac:dyDescent="0.25">
      <c r="B681" t="s">
        <v>746</v>
      </c>
      <c r="G681" s="6">
        <f>$D$677</f>
        <v>38443</v>
      </c>
    </row>
    <row r="682" spans="1:8" ht="237.5" hidden="1" x14ac:dyDescent="0.25">
      <c r="A682" s="185">
        <v>2</v>
      </c>
      <c r="B682" s="177" t="s">
        <v>747</v>
      </c>
      <c r="C682" s="177"/>
      <c r="D682" s="177"/>
      <c r="E682" s="177"/>
      <c r="F682" s="177"/>
      <c r="G682" s="177"/>
    </row>
    <row r="683" spans="1:8" hidden="1" x14ac:dyDescent="0.25"/>
    <row r="684" spans="1:8" hidden="1" x14ac:dyDescent="0.25">
      <c r="A684" s="16" t="s">
        <v>748</v>
      </c>
      <c r="D684" t="str">
        <f>H674</f>
        <v>SDR 92</v>
      </c>
    </row>
    <row r="685" spans="1:8" hidden="1" x14ac:dyDescent="0.25">
      <c r="A685" s="16"/>
    </row>
    <row r="686" spans="1:8" ht="13" hidden="1" x14ac:dyDescent="0.3">
      <c r="A686" s="1" t="s">
        <v>749</v>
      </c>
    </row>
    <row r="687" spans="1:8" hidden="1" x14ac:dyDescent="0.25">
      <c r="A687">
        <v>2</v>
      </c>
      <c r="B687" t="s">
        <v>750</v>
      </c>
    </row>
    <row r="688" spans="1:8" hidden="1" x14ac:dyDescent="0.25">
      <c r="B688" t="s">
        <v>751</v>
      </c>
      <c r="G688" s="6">
        <f>$D$677</f>
        <v>38443</v>
      </c>
    </row>
    <row r="689" spans="1:6" hidden="1" x14ac:dyDescent="0.25">
      <c r="B689" s="249">
        <f>I489</f>
        <v>33041</v>
      </c>
      <c r="C689" t="s">
        <v>752</v>
      </c>
      <c r="E689" s="249">
        <f>I494</f>
        <v>46407</v>
      </c>
      <c r="F689" t="s">
        <v>753</v>
      </c>
    </row>
    <row r="690" spans="1:6" hidden="1" x14ac:dyDescent="0.25">
      <c r="B690" s="23"/>
      <c r="E690" s="23"/>
    </row>
    <row r="691" spans="1:6" hidden="1" x14ac:dyDescent="0.25">
      <c r="B691" t="s">
        <v>754</v>
      </c>
    </row>
    <row r="692" spans="1:6" hidden="1" x14ac:dyDescent="0.25">
      <c r="C692" t="s">
        <v>755</v>
      </c>
    </row>
    <row r="693" spans="1:6" hidden="1" x14ac:dyDescent="0.25">
      <c r="B693" s="95">
        <f>I489</f>
        <v>33041</v>
      </c>
      <c r="C693" t="s">
        <v>756</v>
      </c>
    </row>
    <row r="694" spans="1:6" hidden="1" x14ac:dyDescent="0.25">
      <c r="B694" s="95">
        <f t="shared" ref="B694:B700" si="4">I490</f>
        <v>35714</v>
      </c>
      <c r="C694" t="s">
        <v>757</v>
      </c>
    </row>
    <row r="695" spans="1:6" hidden="1" x14ac:dyDescent="0.25">
      <c r="B695" s="95">
        <f t="shared" si="4"/>
        <v>38387</v>
      </c>
      <c r="C695" t="s">
        <v>758</v>
      </c>
    </row>
    <row r="696" spans="1:6" hidden="1" x14ac:dyDescent="0.25">
      <c r="B696" s="95">
        <f t="shared" si="4"/>
        <v>41061</v>
      </c>
      <c r="C696" t="s">
        <v>759</v>
      </c>
    </row>
    <row r="697" spans="1:6" ht="13" hidden="1" x14ac:dyDescent="0.3">
      <c r="A697" s="250"/>
      <c r="B697" s="95">
        <f t="shared" si="4"/>
        <v>43734</v>
      </c>
      <c r="C697" t="s">
        <v>760</v>
      </c>
    </row>
    <row r="698" spans="1:6" ht="13" hidden="1" x14ac:dyDescent="0.3">
      <c r="A698" s="250"/>
      <c r="B698" s="95">
        <f t="shared" si="4"/>
        <v>46407</v>
      </c>
      <c r="C698" t="s">
        <v>761</v>
      </c>
    </row>
    <row r="699" spans="1:6" hidden="1" x14ac:dyDescent="0.25">
      <c r="A699" s="37"/>
      <c r="B699" s="95">
        <f t="shared" si="4"/>
        <v>49080</v>
      </c>
      <c r="C699" t="s">
        <v>762</v>
      </c>
    </row>
    <row r="700" spans="1:6" hidden="1" x14ac:dyDescent="0.25">
      <c r="A700" s="37"/>
      <c r="B700" s="95">
        <f t="shared" si="4"/>
        <v>51754</v>
      </c>
      <c r="C700" t="s">
        <v>763</v>
      </c>
    </row>
    <row r="701" spans="1:6" hidden="1" x14ac:dyDescent="0.25">
      <c r="B701" t="s">
        <v>764</v>
      </c>
    </row>
    <row r="702" spans="1:6" hidden="1" x14ac:dyDescent="0.25"/>
    <row r="703" spans="1:6" ht="13" hidden="1" x14ac:dyDescent="0.3">
      <c r="A703" s="8" t="s">
        <v>765</v>
      </c>
      <c r="E703" t="str">
        <f>H674</f>
        <v>SDR 92</v>
      </c>
      <c r="F703" t="s">
        <v>766</v>
      </c>
    </row>
    <row r="704" spans="1:6" hidden="1" x14ac:dyDescent="0.25"/>
    <row r="705" spans="1:7" hidden="1" x14ac:dyDescent="0.25">
      <c r="A705">
        <v>7</v>
      </c>
      <c r="B705" t="s">
        <v>767</v>
      </c>
    </row>
    <row r="706" spans="1:7" hidden="1" x14ac:dyDescent="0.25">
      <c r="B706" t="s">
        <v>768</v>
      </c>
    </row>
    <row r="707" spans="1:7" hidden="1" x14ac:dyDescent="0.25">
      <c r="B707" t="s">
        <v>769</v>
      </c>
      <c r="D707" s="6">
        <f>G688</f>
        <v>38443</v>
      </c>
      <c r="E707" t="s">
        <v>770</v>
      </c>
      <c r="G707" s="251">
        <v>76.98</v>
      </c>
    </row>
    <row r="708" spans="1:7" hidden="1" x14ac:dyDescent="0.25">
      <c r="G708" s="95"/>
    </row>
    <row r="709" spans="1:7" hidden="1" x14ac:dyDescent="0.25">
      <c r="A709">
        <v>8</v>
      </c>
      <c r="B709" t="s">
        <v>771</v>
      </c>
    </row>
    <row r="710" spans="1:7" hidden="1" x14ac:dyDescent="0.25">
      <c r="B710" t="s">
        <v>772</v>
      </c>
    </row>
    <row r="711" spans="1:7" hidden="1" x14ac:dyDescent="0.25">
      <c r="B711" t="s">
        <v>773</v>
      </c>
    </row>
    <row r="712" spans="1:7" hidden="1" x14ac:dyDescent="0.25">
      <c r="B712" s="252">
        <v>36.24</v>
      </c>
      <c r="C712" t="s">
        <v>774</v>
      </c>
      <c r="E712" s="252">
        <v>108.74</v>
      </c>
      <c r="F712" t="s">
        <v>775</v>
      </c>
    </row>
    <row r="713" spans="1:7" hidden="1" x14ac:dyDescent="0.25">
      <c r="B713" t="s">
        <v>776</v>
      </c>
      <c r="D713" s="6">
        <f>D707</f>
        <v>38443</v>
      </c>
    </row>
    <row r="714" spans="1:7" hidden="1" x14ac:dyDescent="0.25"/>
    <row r="715" spans="1:7" ht="13" hidden="1" x14ac:dyDescent="0.3">
      <c r="A715" s="8" t="s">
        <v>777</v>
      </c>
      <c r="E715" t="str">
        <f>E703</f>
        <v>SDR 92</v>
      </c>
      <c r="F715" t="s">
        <v>766</v>
      </c>
    </row>
    <row r="716" spans="1:7" hidden="1" x14ac:dyDescent="0.25">
      <c r="A716">
        <v>9</v>
      </c>
      <c r="B716" t="s">
        <v>778</v>
      </c>
    </row>
    <row r="717" spans="1:7" hidden="1" x14ac:dyDescent="0.25">
      <c r="B717" t="s">
        <v>779</v>
      </c>
    </row>
    <row r="718" spans="1:7" hidden="1" x14ac:dyDescent="0.25"/>
    <row r="719" spans="1:7" hidden="1" x14ac:dyDescent="0.25">
      <c r="A719" s="4" t="s">
        <v>780</v>
      </c>
      <c r="B719" t="s">
        <v>781</v>
      </c>
    </row>
    <row r="720" spans="1:7" hidden="1" x14ac:dyDescent="0.25">
      <c r="B720" t="s">
        <v>895</v>
      </c>
      <c r="C720" s="6">
        <f>D713</f>
        <v>38443</v>
      </c>
      <c r="D720" s="5" t="s">
        <v>782</v>
      </c>
      <c r="E720" s="253">
        <f>E712</f>
        <v>108.74</v>
      </c>
      <c r="F720" t="s">
        <v>783</v>
      </c>
    </row>
    <row r="721" spans="1:5" hidden="1" x14ac:dyDescent="0.25">
      <c r="C721" s="6"/>
      <c r="D721" s="5"/>
      <c r="E721" s="253"/>
    </row>
    <row r="722" spans="1:5" hidden="1" x14ac:dyDescent="0.25">
      <c r="A722" s="4" t="s">
        <v>784</v>
      </c>
      <c r="B722" t="s">
        <v>785</v>
      </c>
    </row>
    <row r="723" spans="1:5" hidden="1" x14ac:dyDescent="0.25">
      <c r="B723" t="s">
        <v>786</v>
      </c>
    </row>
    <row r="724" spans="1:5" hidden="1" x14ac:dyDescent="0.25"/>
  </sheetData>
  <mergeCells count="50">
    <mergeCell ref="B202:D202"/>
    <mergeCell ref="B203:D203"/>
    <mergeCell ref="B207:D207"/>
    <mergeCell ref="B193:D193"/>
    <mergeCell ref="F372:J373"/>
    <mergeCell ref="A267:I267"/>
    <mergeCell ref="B335:C335"/>
    <mergeCell ref="B9:B10"/>
    <mergeCell ref="B28:B29"/>
    <mergeCell ref="B206:D206"/>
    <mergeCell ref="B205:D205"/>
    <mergeCell ref="A324:G325"/>
    <mergeCell ref="B209:D209"/>
    <mergeCell ref="G287:G289"/>
    <mergeCell ref="B215:D215"/>
    <mergeCell ref="B216:D216"/>
    <mergeCell ref="B322:H323"/>
    <mergeCell ref="A270:G270"/>
    <mergeCell ref="A271:F271"/>
    <mergeCell ref="H287:H288"/>
    <mergeCell ref="A59:F61"/>
    <mergeCell ref="B192:D192"/>
    <mergeCell ref="B200:D200"/>
    <mergeCell ref="B591:D591"/>
    <mergeCell ref="B569:D569"/>
    <mergeCell ref="B572:D572"/>
    <mergeCell ref="B562:D562"/>
    <mergeCell ref="C467:E469"/>
    <mergeCell ref="B588:D588"/>
    <mergeCell ref="B515:E515"/>
    <mergeCell ref="B586:D586"/>
    <mergeCell ref="B488:E488"/>
    <mergeCell ref="B582:D582"/>
    <mergeCell ref="B507:E507"/>
    <mergeCell ref="C66:D66"/>
    <mergeCell ref="A66:B66"/>
    <mergeCell ref="B208:D208"/>
    <mergeCell ref="F379:J380"/>
    <mergeCell ref="B224:D224"/>
    <mergeCell ref="A235:E235"/>
    <mergeCell ref="G242:I242"/>
    <mergeCell ref="B204:D204"/>
    <mergeCell ref="F374:J376"/>
    <mergeCell ref="B86:B87"/>
    <mergeCell ref="B214:D214"/>
    <mergeCell ref="B201:D201"/>
    <mergeCell ref="D87:E87"/>
    <mergeCell ref="B218:D218"/>
    <mergeCell ref="B219:D219"/>
    <mergeCell ref="B222:D222"/>
  </mergeCells>
  <phoneticPr fontId="30" type="noConversion"/>
  <conditionalFormatting sqref="A659">
    <cfRule type="expression" dxfId="45" priority="93" stopIfTrue="1">
      <formula>AND((TODAY())&lt;($X$1+31),EXACT($R677,"//"))</formula>
    </cfRule>
  </conditionalFormatting>
  <conditionalFormatting sqref="A661 A657:A658 E658:E662 C657:D662">
    <cfRule type="expression" dxfId="44" priority="108" stopIfTrue="1">
      <formula>AND((TODAY())&lt;($X$1+31),EXACT($R673,"//"))</formula>
    </cfRule>
  </conditionalFormatting>
  <conditionalFormatting sqref="A662">
    <cfRule type="expression" dxfId="43" priority="112" stopIfTrue="1">
      <formula>AND((TODAY())&lt;($X$1+31),EXACT($R679,"//"))</formula>
    </cfRule>
  </conditionalFormatting>
  <conditionalFormatting sqref="G413:G415 B416:B427 C402:F403 B402:B414 I416:I428 H413:H425 I402:I414 I399:I400 B399:F400 G396:H397 G399:H408 H409:H411 G409">
    <cfRule type="expression" dxfId="42" priority="131" stopIfTrue="1">
      <formula>AND((TODAY())&lt;($X$1+31),EXACT(#REF!,"//"))</formula>
    </cfRule>
  </conditionalFormatting>
  <conditionalFormatting sqref="C417:F419 C414:F415">
    <cfRule type="expression" dxfId="41" priority="153" stopIfTrue="1">
      <formula>AND((TODAY())&lt;($X$1+31),EXACT(#REF!,"//"))</formula>
    </cfRule>
  </conditionalFormatting>
  <conditionalFormatting sqref="B391:B392">
    <cfRule type="expression" dxfId="40" priority="216" stopIfTrue="1">
      <formula>AND((TODAY())&lt;($X$1+31),EXACT($R429,"//"))</formula>
    </cfRule>
  </conditionalFormatting>
  <conditionalFormatting sqref="C421:F423">
    <cfRule type="expression" dxfId="39" priority="217" stopIfTrue="1">
      <formula>AND((TODAY())&lt;($X$1+31),EXACT($R429,"//"))</formula>
    </cfRule>
  </conditionalFormatting>
  <conditionalFormatting sqref="C405:F405">
    <cfRule type="expression" dxfId="38" priority="218" stopIfTrue="1">
      <formula>AND((TODAY())&lt;($X$1+31),EXACT(#REF!,"//"))</formula>
    </cfRule>
  </conditionalFormatting>
  <conditionalFormatting sqref="C406:F407">
    <cfRule type="expression" dxfId="37" priority="219" stopIfTrue="1">
      <formula>AND((TODAY())&lt;($X$1+31),EXACT($R429,"//"))</formula>
    </cfRule>
  </conditionalFormatting>
  <conditionalFormatting sqref="B401:F401 I401">
    <cfRule type="expression" dxfId="36" priority="220" stopIfTrue="1">
      <formula>AND((TODAY())&lt;($X$1+31),EXACT($R438,"//"))</formula>
    </cfRule>
  </conditionalFormatting>
  <conditionalFormatting sqref="C416:F416">
    <cfRule type="expression" dxfId="35" priority="222" stopIfTrue="1">
      <formula>AND((TODAY())&lt;($X$1+31),EXACT($R438,"//"))</formula>
    </cfRule>
  </conditionalFormatting>
  <conditionalFormatting sqref="G417:G419">
    <cfRule type="expression" dxfId="34" priority="223" stopIfTrue="1">
      <formula>AND((TODAY())&lt;($X$1+31),EXACT($R429,"//"))</formula>
    </cfRule>
  </conditionalFormatting>
  <conditionalFormatting sqref="G398:H398">
    <cfRule type="expression" dxfId="33" priority="224" stopIfTrue="1">
      <formula>AND((TODAY())&lt;($X$1+31),EXACT($R438,"//"))</formula>
    </cfRule>
  </conditionalFormatting>
  <conditionalFormatting sqref="H412">
    <cfRule type="expression" dxfId="32" priority="225" stopIfTrue="1">
      <formula>AND((TODAY())&lt;($X$1+31),EXACT($R439,"//"))</formula>
    </cfRule>
  </conditionalFormatting>
  <conditionalFormatting sqref="G412">
    <cfRule type="expression" dxfId="31" priority="226" stopIfTrue="1">
      <formula>AND((TODAY())&lt;($X$1+31),EXACT($R440,"//"))</formula>
    </cfRule>
  </conditionalFormatting>
  <conditionalFormatting sqref="B395:F398 I395:I398">
    <cfRule type="expression" dxfId="30" priority="227" stopIfTrue="1">
      <formula>AND((TODAY())&lt;($X$1+31),EXACT($R434,"//"))</formula>
    </cfRule>
  </conditionalFormatting>
  <conditionalFormatting sqref="C425:C427 D425:F428">
    <cfRule type="expression" dxfId="29" priority="229" stopIfTrue="1">
      <formula>AND((TODAY())&lt;($X$1+31),EXACT($R434,"//"))</formula>
    </cfRule>
  </conditionalFormatting>
  <conditionalFormatting sqref="I415 B415 C409:F413">
    <cfRule type="expression" dxfId="28" priority="231" stopIfTrue="1">
      <formula>AND((TODAY())&lt;($X$1+31),EXACT($R433,"//"))</formula>
    </cfRule>
  </conditionalFormatting>
  <conditionalFormatting sqref="G392:H395">
    <cfRule type="expression" dxfId="27" priority="234" stopIfTrue="1">
      <formula>AND((TODAY())&lt;($X$1+31),EXACT($R434,"//"))</formula>
    </cfRule>
  </conditionalFormatting>
  <conditionalFormatting sqref="G421:G424">
    <cfRule type="expression" dxfId="26" priority="235" stopIfTrue="1">
      <formula>AND((TODAY())&lt;($X$1+31),EXACT($R434,"//"))</formula>
    </cfRule>
  </conditionalFormatting>
  <conditionalFormatting sqref="G410:G411">
    <cfRule type="expression" dxfId="25" priority="236" stopIfTrue="1">
      <formula>AND((TODAY())&lt;($X$1+31),EXACT($R439,"//"))</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37"/>
  <sheetViews>
    <sheetView topLeftCell="A85" zoomScaleNormal="100" workbookViewId="0">
      <selection activeCell="A2" sqref="A2"/>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81640625" customWidth="1"/>
    <col min="7" max="7" width="7.26953125" customWidth="1"/>
    <col min="8" max="8" width="8.26953125" customWidth="1"/>
    <col min="9" max="9" width="7.1796875" bestFit="1" customWidth="1"/>
    <col min="10" max="10" width="7.26953125" customWidth="1"/>
    <col min="11" max="12" width="6.1796875" customWidth="1"/>
    <col min="13" max="13" width="8.26953125" customWidth="1"/>
  </cols>
  <sheetData>
    <row r="1" spans="1:16" ht="13" x14ac:dyDescent="0.3">
      <c r="A1" s="135" t="s">
        <v>243</v>
      </c>
      <c r="B1" s="135"/>
      <c r="C1" s="192">
        <f>'MD Rates'!B1</f>
        <v>44652</v>
      </c>
      <c r="D1" s="135" t="s">
        <v>275</v>
      </c>
      <c r="E1" s="136"/>
      <c r="F1" s="136"/>
      <c r="G1" s="136"/>
      <c r="H1" s="136"/>
      <c r="I1" s="136"/>
      <c r="J1" s="136"/>
      <c r="K1" s="136"/>
      <c r="L1" s="136"/>
      <c r="M1" s="136"/>
      <c r="N1" s="136"/>
      <c r="O1" s="136"/>
      <c r="P1" s="136"/>
    </row>
    <row r="2" spans="1:16" ht="26" x14ac:dyDescent="0.3">
      <c r="A2" s="135" t="str">
        <f>'MD Rates'!A1</f>
        <v xml:space="preserve">Pay Letter M&amp;D(W) 04/2023 </v>
      </c>
      <c r="B2" s="137"/>
      <c r="C2" s="135" t="s">
        <v>325</v>
      </c>
      <c r="D2" s="135" t="s">
        <v>325</v>
      </c>
      <c r="E2" s="135" t="s">
        <v>325</v>
      </c>
      <c r="F2" s="135" t="s">
        <v>325</v>
      </c>
      <c r="G2" s="135" t="s">
        <v>325</v>
      </c>
      <c r="H2" s="135" t="s">
        <v>325</v>
      </c>
      <c r="I2" s="135" t="s">
        <v>325</v>
      </c>
      <c r="J2" s="135" t="s">
        <v>325</v>
      </c>
      <c r="K2" s="135" t="s">
        <v>325</v>
      </c>
      <c r="L2" s="135" t="s">
        <v>325</v>
      </c>
      <c r="M2" s="135" t="s">
        <v>325</v>
      </c>
      <c r="N2" s="364" t="s">
        <v>267</v>
      </c>
      <c r="O2" s="364" t="s">
        <v>264</v>
      </c>
    </row>
    <row r="3" spans="1:16" ht="13.5" thickBot="1" x14ac:dyDescent="0.35">
      <c r="A3" s="318"/>
      <c r="B3" s="139"/>
      <c r="C3" s="193"/>
      <c r="D3" s="193"/>
      <c r="E3" s="193"/>
      <c r="F3" s="193"/>
      <c r="G3" s="193"/>
      <c r="H3" s="193"/>
      <c r="I3" s="193"/>
      <c r="J3" s="193"/>
      <c r="K3" s="142"/>
      <c r="L3" s="142"/>
      <c r="M3" s="142"/>
      <c r="N3" s="365"/>
      <c r="O3" s="365"/>
    </row>
    <row r="4" spans="1:16" ht="13.5" thickBot="1" x14ac:dyDescent="0.35">
      <c r="A4" s="144"/>
      <c r="B4" s="316" t="s">
        <v>244</v>
      </c>
      <c r="C4" s="317">
        <v>1</v>
      </c>
      <c r="D4" s="317">
        <v>2</v>
      </c>
      <c r="E4" s="317">
        <v>3</v>
      </c>
      <c r="F4" s="317">
        <v>4</v>
      </c>
      <c r="G4" s="317">
        <v>5</v>
      </c>
      <c r="H4" s="317">
        <v>6</v>
      </c>
      <c r="I4" s="317">
        <v>7</v>
      </c>
      <c r="J4" s="317">
        <v>8</v>
      </c>
      <c r="K4" s="142"/>
      <c r="L4" s="142"/>
      <c r="M4" s="142"/>
      <c r="N4" s="365"/>
      <c r="O4" s="365"/>
    </row>
    <row r="5" spans="1:16" ht="13.5" thickBot="1" x14ac:dyDescent="0.35">
      <c r="A5" s="319"/>
      <c r="B5" s="511" t="s">
        <v>245</v>
      </c>
      <c r="C5" s="522">
        <v>180</v>
      </c>
      <c r="D5" s="522">
        <v>250</v>
      </c>
      <c r="E5" s="522">
        <v>310</v>
      </c>
      <c r="F5" s="522">
        <v>350</v>
      </c>
      <c r="G5" s="522">
        <v>420</v>
      </c>
      <c r="H5" s="522">
        <v>460</v>
      </c>
      <c r="I5" s="522">
        <v>510</v>
      </c>
      <c r="J5" s="522">
        <v>550</v>
      </c>
      <c r="K5" s="143"/>
      <c r="L5" s="143"/>
      <c r="M5" s="143"/>
      <c r="N5" s="366"/>
      <c r="O5" s="365"/>
    </row>
    <row r="6" spans="1:16" ht="13.5" thickBot="1" x14ac:dyDescent="0.35">
      <c r="A6" s="320" t="s">
        <v>1286</v>
      </c>
      <c r="B6" s="313" t="s">
        <v>257</v>
      </c>
      <c r="C6" s="745">
        <f>'Pay scale M'!D34</f>
        <v>46274</v>
      </c>
      <c r="D6" s="745">
        <f>'Pay scale M'!D45</f>
        <v>51177</v>
      </c>
      <c r="E6" s="745">
        <f>'Pay scale M'!D56</f>
        <v>56074</v>
      </c>
      <c r="F6" s="745">
        <f>'Pay scale M'!D64</f>
        <v>60977</v>
      </c>
      <c r="G6" s="745">
        <f>'Pay scale M'!D80</f>
        <v>65877</v>
      </c>
      <c r="H6" s="745">
        <f>'Pay scale M'!D89</f>
        <v>70778</v>
      </c>
      <c r="I6" s="745">
        <f>'Pay scale M'!D103</f>
        <v>77249</v>
      </c>
      <c r="J6" s="745">
        <f>'Pay scale M'!D118</f>
        <v>82858</v>
      </c>
      <c r="K6" s="142"/>
      <c r="L6" s="142"/>
      <c r="M6" s="142"/>
      <c r="N6" s="368"/>
      <c r="O6" s="365">
        <v>11</v>
      </c>
    </row>
    <row r="7" spans="1:16" ht="13.5" thickBot="1" x14ac:dyDescent="0.35">
      <c r="A7" s="144"/>
      <c r="B7" s="139"/>
      <c r="C7" s="193"/>
      <c r="D7" s="193"/>
      <c r="E7" s="193"/>
      <c r="F7" s="193"/>
      <c r="G7" s="193"/>
      <c r="H7" s="193"/>
      <c r="I7" s="193"/>
      <c r="J7" s="193"/>
      <c r="K7" s="142"/>
      <c r="L7" s="142"/>
      <c r="M7" s="142"/>
      <c r="N7" s="368"/>
      <c r="O7" s="365"/>
    </row>
    <row r="8" spans="1:16" ht="13.5" thickBot="1" x14ac:dyDescent="0.35">
      <c r="A8" s="144"/>
      <c r="B8" s="316" t="s">
        <v>244</v>
      </c>
      <c r="C8" s="317">
        <v>1</v>
      </c>
      <c r="D8" s="317">
        <v>2</v>
      </c>
      <c r="E8" s="317">
        <v>3</v>
      </c>
      <c r="F8" s="317">
        <v>4</v>
      </c>
      <c r="G8" s="317">
        <v>5</v>
      </c>
      <c r="H8" s="317">
        <v>6</v>
      </c>
      <c r="I8" s="135" t="s">
        <v>325</v>
      </c>
      <c r="J8" s="135" t="s">
        <v>325</v>
      </c>
      <c r="K8" s="142"/>
      <c r="L8" s="142"/>
      <c r="M8" s="142"/>
      <c r="N8" s="368"/>
      <c r="O8" s="365"/>
    </row>
    <row r="9" spans="1:16" ht="13.5" thickBot="1" x14ac:dyDescent="0.35">
      <c r="A9" s="319"/>
      <c r="B9" s="309" t="s">
        <v>245</v>
      </c>
      <c r="C9" s="746">
        <v>570</v>
      </c>
      <c r="D9" s="746">
        <v>590</v>
      </c>
      <c r="E9" s="746">
        <v>610</v>
      </c>
      <c r="F9" s="746">
        <v>630</v>
      </c>
      <c r="G9" s="746">
        <v>635</v>
      </c>
      <c r="H9" s="746">
        <v>652</v>
      </c>
      <c r="I9" s="747"/>
      <c r="J9" s="747"/>
      <c r="K9" s="143"/>
      <c r="L9" s="143"/>
      <c r="M9" s="143"/>
      <c r="N9" s="366"/>
      <c r="O9" s="365"/>
    </row>
    <row r="10" spans="1:16" ht="13.5" thickBot="1" x14ac:dyDescent="0.35">
      <c r="A10" s="320" t="s">
        <v>1287</v>
      </c>
      <c r="B10" s="314" t="s">
        <v>257</v>
      </c>
      <c r="C10" s="748">
        <f>'Pay scale M'!D122</f>
        <v>85186</v>
      </c>
      <c r="D10" s="749">
        <f>'Pay scale M'!D128</f>
        <v>88222</v>
      </c>
      <c r="E10" s="749">
        <f>'Pay scale M'!D132</f>
        <v>91258</v>
      </c>
      <c r="F10" s="749">
        <f>'Pay scale M'!D139</f>
        <v>94295</v>
      </c>
      <c r="G10" s="749">
        <f>'Pay scale M'!D140</f>
        <v>97332</v>
      </c>
      <c r="H10" s="749">
        <f>'Pay scale M'!D149</f>
        <v>100373</v>
      </c>
      <c r="I10" s="193"/>
      <c r="J10" s="193"/>
      <c r="K10" s="142"/>
      <c r="L10" s="142"/>
      <c r="M10" s="142"/>
      <c r="N10" s="368"/>
      <c r="O10" s="365">
        <v>11</v>
      </c>
    </row>
    <row r="11" spans="1:16" ht="13.5" thickBot="1" x14ac:dyDescent="0.35">
      <c r="A11" s="142"/>
      <c r="B11" s="139"/>
      <c r="C11" s="193"/>
      <c r="D11" s="193"/>
      <c r="E11" s="193"/>
      <c r="F11" s="193"/>
      <c r="G11" s="193"/>
      <c r="H11" s="193"/>
      <c r="I11" s="193"/>
      <c r="J11" s="193"/>
      <c r="K11" s="142"/>
      <c r="L11" s="142"/>
      <c r="M11" s="142"/>
      <c r="N11" s="368"/>
      <c r="O11" s="365"/>
    </row>
    <row r="12" spans="1:16" ht="13.5" thickBot="1" x14ac:dyDescent="0.35">
      <c r="A12" s="142"/>
      <c r="B12" s="314" t="s">
        <v>244</v>
      </c>
      <c r="C12" s="748">
        <v>1</v>
      </c>
      <c r="D12" s="193"/>
      <c r="E12" s="193"/>
      <c r="F12" s="193"/>
      <c r="G12" s="193"/>
      <c r="H12" s="193"/>
      <c r="I12" s="193"/>
      <c r="J12" s="193"/>
      <c r="K12" s="142"/>
      <c r="L12" s="142"/>
      <c r="M12" s="142"/>
      <c r="N12" s="368"/>
      <c r="O12" s="365"/>
    </row>
    <row r="13" spans="1:16" ht="13.5" thickBot="1" x14ac:dyDescent="0.35">
      <c r="A13" s="319"/>
      <c r="B13" s="309" t="s">
        <v>245</v>
      </c>
      <c r="C13" s="750">
        <v>390</v>
      </c>
      <c r="D13" s="143"/>
      <c r="E13" s="143"/>
      <c r="F13" s="143"/>
      <c r="G13" s="143"/>
      <c r="H13" s="143"/>
      <c r="I13" s="143"/>
      <c r="J13" s="143"/>
      <c r="K13" s="143"/>
      <c r="L13" s="143"/>
      <c r="M13" s="143"/>
      <c r="N13" s="366"/>
      <c r="O13" s="365"/>
    </row>
    <row r="14" spans="1:16" ht="13.5" thickBot="1" x14ac:dyDescent="0.35">
      <c r="A14" s="320" t="s">
        <v>1288</v>
      </c>
      <c r="B14" s="314" t="s">
        <v>257</v>
      </c>
      <c r="C14" s="751">
        <f>'Pay scale M'!D71</f>
        <v>62505.66</v>
      </c>
      <c r="D14" s="142"/>
      <c r="E14" s="142"/>
      <c r="F14" s="142"/>
      <c r="G14" s="142"/>
      <c r="H14" s="142"/>
      <c r="I14" s="142"/>
      <c r="J14" s="142"/>
      <c r="K14" s="142"/>
      <c r="L14" s="142"/>
      <c r="M14" s="142"/>
      <c r="N14" s="368"/>
      <c r="O14" s="365">
        <v>11</v>
      </c>
    </row>
    <row r="15" spans="1:16" ht="13.5" thickBot="1" x14ac:dyDescent="0.35">
      <c r="A15" s="142"/>
      <c r="B15" s="139"/>
      <c r="C15" s="752"/>
      <c r="D15" s="142"/>
      <c r="E15" s="142"/>
      <c r="F15" s="142"/>
      <c r="G15" s="142"/>
      <c r="H15" s="142"/>
      <c r="I15" s="142"/>
      <c r="J15" s="142"/>
      <c r="K15" s="142"/>
      <c r="L15" s="142"/>
      <c r="M15" s="142"/>
      <c r="N15" s="368"/>
      <c r="O15" s="365"/>
    </row>
    <row r="16" spans="1:16" ht="13.5" thickBot="1" x14ac:dyDescent="0.35">
      <c r="A16" s="142"/>
      <c r="B16" s="316" t="s">
        <v>244</v>
      </c>
      <c r="C16" s="317">
        <v>1</v>
      </c>
      <c r="D16" s="317">
        <v>2</v>
      </c>
      <c r="E16" s="317">
        <v>3</v>
      </c>
      <c r="F16" s="317">
        <v>4</v>
      </c>
      <c r="G16" s="317">
        <v>5</v>
      </c>
      <c r="H16" s="317">
        <v>6</v>
      </c>
      <c r="I16" s="317">
        <v>7</v>
      </c>
      <c r="J16" s="317">
        <v>8</v>
      </c>
      <c r="K16" s="142"/>
      <c r="L16" s="142"/>
      <c r="M16" s="142"/>
      <c r="N16" s="368"/>
      <c r="O16" s="365"/>
    </row>
    <row r="17" spans="1:17" ht="13" x14ac:dyDescent="0.3">
      <c r="A17" s="319"/>
      <c r="B17" s="309" t="s">
        <v>245</v>
      </c>
      <c r="C17" s="750">
        <v>660</v>
      </c>
      <c r="D17" s="750">
        <v>670</v>
      </c>
      <c r="E17" s="750">
        <v>680</v>
      </c>
      <c r="F17" s="750">
        <v>690</v>
      </c>
      <c r="G17" s="750">
        <v>700</v>
      </c>
      <c r="H17" s="750">
        <v>710</v>
      </c>
      <c r="I17" s="750">
        <v>720</v>
      </c>
      <c r="J17" s="750">
        <v>730</v>
      </c>
      <c r="K17" s="143"/>
      <c r="L17" s="143"/>
      <c r="M17" s="143"/>
      <c r="N17" s="366"/>
      <c r="O17" s="365"/>
    </row>
    <row r="18" spans="1:17" ht="13.5" thickBot="1" x14ac:dyDescent="0.35">
      <c r="A18" s="320" t="s">
        <v>1289</v>
      </c>
      <c r="B18" s="313" t="s">
        <v>257</v>
      </c>
      <c r="C18" s="753">
        <f>'Pay scale M'!D150</f>
        <v>89710</v>
      </c>
      <c r="D18" s="753">
        <f>'Pay scale M'!D154</f>
        <v>93044</v>
      </c>
      <c r="E18" s="753">
        <f>'Pay scale M'!D156</f>
        <v>96378</v>
      </c>
      <c r="F18" s="753">
        <f>'Pay scale M'!D157</f>
        <v>99712</v>
      </c>
      <c r="G18" s="753">
        <f>'Pay scale M'!D158</f>
        <v>103046</v>
      </c>
      <c r="H18" s="753">
        <f>'Pay scale M'!D159</f>
        <v>106380</v>
      </c>
      <c r="I18" s="753">
        <f>'Pay scale M'!D160</f>
        <v>109714</v>
      </c>
      <c r="J18" s="753">
        <f>'Pay scale M'!D161</f>
        <v>113048</v>
      </c>
      <c r="K18" s="754" t="s">
        <v>1558</v>
      </c>
      <c r="L18" s="142"/>
      <c r="M18" s="142"/>
      <c r="N18" s="368"/>
      <c r="O18" s="365">
        <v>11</v>
      </c>
    </row>
    <row r="19" spans="1:17" ht="13.5" thickBot="1" x14ac:dyDescent="0.35">
      <c r="A19" s="142"/>
      <c r="B19" s="139"/>
      <c r="C19" s="193"/>
      <c r="D19" s="193"/>
      <c r="E19" s="193"/>
      <c r="F19" s="193"/>
      <c r="G19" s="193"/>
      <c r="H19" s="193"/>
      <c r="I19" s="193"/>
      <c r="J19" s="193"/>
      <c r="K19" s="142"/>
      <c r="L19" s="142"/>
      <c r="M19" s="142"/>
      <c r="N19" s="368"/>
      <c r="O19" s="365"/>
    </row>
    <row r="20" spans="1:17" ht="13.5" thickBot="1" x14ac:dyDescent="0.35">
      <c r="A20" s="142"/>
      <c r="B20" s="314" t="s">
        <v>244</v>
      </c>
      <c r="C20" s="748">
        <v>1</v>
      </c>
      <c r="D20" s="193"/>
      <c r="E20" s="193"/>
      <c r="F20" s="193"/>
      <c r="G20" s="193"/>
      <c r="H20" s="193"/>
      <c r="I20" s="193"/>
      <c r="J20" s="193"/>
      <c r="K20" s="142"/>
      <c r="L20" s="142"/>
      <c r="M20" s="142"/>
      <c r="N20" s="368"/>
      <c r="O20" s="365"/>
    </row>
    <row r="21" spans="1:17" ht="13" x14ac:dyDescent="0.3">
      <c r="A21" s="319"/>
      <c r="B21" s="309" t="s">
        <v>245</v>
      </c>
      <c r="C21" s="746">
        <v>530</v>
      </c>
      <c r="D21" s="747"/>
      <c r="E21" s="747"/>
      <c r="F21" s="747"/>
      <c r="G21" s="747"/>
      <c r="H21" s="747"/>
      <c r="I21" s="747"/>
      <c r="J21" s="747"/>
      <c r="K21" s="143"/>
      <c r="L21" s="143"/>
      <c r="M21" s="143"/>
      <c r="N21" s="366"/>
      <c r="O21" s="365"/>
    </row>
    <row r="22" spans="1:17" ht="13.5" thickBot="1" x14ac:dyDescent="0.35">
      <c r="A22" s="320" t="s">
        <v>1290</v>
      </c>
      <c r="B22" s="313" t="s">
        <v>257</v>
      </c>
      <c r="C22" s="753">
        <f>'Pay scale M'!D109</f>
        <v>56040</v>
      </c>
      <c r="D22" s="754" t="s">
        <v>1558</v>
      </c>
      <c r="E22" s="193"/>
      <c r="F22" s="193"/>
      <c r="G22" s="193"/>
      <c r="H22" s="193"/>
      <c r="I22" s="193"/>
      <c r="J22" s="193"/>
      <c r="K22" s="142"/>
      <c r="L22" s="142"/>
      <c r="M22" s="142"/>
      <c r="N22" s="368"/>
      <c r="O22" s="365">
        <v>11</v>
      </c>
    </row>
    <row r="23" spans="1:17" ht="13.5" thickBot="1" x14ac:dyDescent="0.35">
      <c r="A23" s="755" t="s">
        <v>258</v>
      </c>
      <c r="B23" s="756">
        <v>37712</v>
      </c>
      <c r="C23" s="757"/>
      <c r="D23" s="142"/>
      <c r="E23" s="142"/>
      <c r="F23" s="142"/>
      <c r="G23" s="142"/>
      <c r="H23" s="142"/>
      <c r="I23" s="142"/>
      <c r="J23" s="142"/>
      <c r="K23" s="142"/>
      <c r="L23" s="142"/>
      <c r="M23" s="142"/>
      <c r="N23" s="368"/>
      <c r="O23" s="365"/>
    </row>
    <row r="24" spans="1:17" ht="13.5" thickBot="1" x14ac:dyDescent="0.35">
      <c r="A24" s="142"/>
      <c r="B24" s="758"/>
      <c r="C24" s="759"/>
      <c r="D24" s="142"/>
      <c r="E24" s="142"/>
      <c r="F24" s="142"/>
      <c r="G24" s="142"/>
      <c r="H24" s="142"/>
      <c r="I24" s="142"/>
      <c r="J24" s="142"/>
      <c r="K24" s="142"/>
      <c r="L24" s="142"/>
      <c r="M24" s="142"/>
      <c r="N24" s="368"/>
      <c r="O24" s="365"/>
    </row>
    <row r="25" spans="1:17" ht="13.5" thickBot="1" x14ac:dyDescent="0.35">
      <c r="A25" s="142"/>
      <c r="B25" s="314" t="s">
        <v>244</v>
      </c>
      <c r="C25" s="748">
        <v>1</v>
      </c>
      <c r="D25" s="142"/>
      <c r="E25" s="142"/>
      <c r="F25" s="142"/>
      <c r="G25" s="142"/>
      <c r="H25" s="142"/>
      <c r="I25" s="142"/>
      <c r="J25" s="142"/>
      <c r="K25" s="142"/>
      <c r="L25" s="142"/>
      <c r="M25" s="142"/>
      <c r="N25" s="368"/>
      <c r="O25" s="365"/>
    </row>
    <row r="26" spans="1:17" ht="13" x14ac:dyDescent="0.3">
      <c r="A26" s="319"/>
      <c r="B26" s="309" t="s">
        <v>245</v>
      </c>
      <c r="C26" s="750">
        <v>390</v>
      </c>
      <c r="D26" s="143"/>
      <c r="E26" s="143"/>
      <c r="F26" s="143"/>
      <c r="G26" s="143"/>
      <c r="H26" s="143"/>
      <c r="I26" s="143"/>
      <c r="J26" s="143"/>
      <c r="K26" s="143"/>
      <c r="L26" s="143"/>
      <c r="M26" s="143"/>
      <c r="N26" s="366"/>
      <c r="O26" s="365"/>
    </row>
    <row r="27" spans="1:17" ht="13.5" thickBot="1" x14ac:dyDescent="0.35">
      <c r="A27" s="320" t="s">
        <v>1291</v>
      </c>
      <c r="B27" s="313" t="s">
        <v>257</v>
      </c>
      <c r="C27" s="760">
        <f>'Pay scale M'!D71</f>
        <v>62505.66</v>
      </c>
      <c r="D27" s="761" t="s">
        <v>1557</v>
      </c>
      <c r="E27" s="142"/>
      <c r="F27" s="142"/>
      <c r="G27" s="142"/>
      <c r="H27" s="142"/>
      <c r="I27" s="142"/>
      <c r="J27" s="142"/>
      <c r="K27" s="142"/>
      <c r="L27" s="142"/>
      <c r="M27" s="142"/>
      <c r="N27" s="368"/>
      <c r="O27" s="365">
        <v>11</v>
      </c>
    </row>
    <row r="28" spans="1:17" ht="13.5" thickBot="1" x14ac:dyDescent="0.35">
      <c r="A28" s="142"/>
      <c r="B28" s="139"/>
      <c r="C28" s="752"/>
      <c r="D28" s="142"/>
      <c r="E28" s="142"/>
      <c r="F28" s="142"/>
      <c r="G28" s="142"/>
      <c r="H28" s="142"/>
      <c r="I28" s="142"/>
      <c r="J28" s="142"/>
      <c r="K28" s="142"/>
      <c r="L28" s="142"/>
      <c r="M28" s="142"/>
      <c r="N28" s="368"/>
      <c r="O28" s="365"/>
    </row>
    <row r="29" spans="1:17" ht="13.5" thickBot="1" x14ac:dyDescent="0.35">
      <c r="A29" s="142"/>
      <c r="B29" s="316" t="s">
        <v>244</v>
      </c>
      <c r="C29" s="317">
        <v>1</v>
      </c>
      <c r="D29" s="317">
        <v>2</v>
      </c>
      <c r="E29" s="317">
        <v>3</v>
      </c>
      <c r="F29" s="317">
        <v>4</v>
      </c>
      <c r="G29" s="317">
        <v>5</v>
      </c>
      <c r="H29" s="142"/>
      <c r="I29" s="142"/>
      <c r="J29" s="142"/>
      <c r="K29" s="142"/>
      <c r="L29" s="142"/>
      <c r="M29" s="142"/>
      <c r="N29" s="368"/>
      <c r="O29" s="365"/>
    </row>
    <row r="30" spans="1:17" ht="13.5" thickBot="1" x14ac:dyDescent="0.35">
      <c r="A30" s="762" t="s">
        <v>325</v>
      </c>
      <c r="B30" s="309" t="s">
        <v>245</v>
      </c>
      <c r="C30" s="750">
        <v>500</v>
      </c>
      <c r="D30" s="750">
        <v>560</v>
      </c>
      <c r="E30" s="750">
        <v>580</v>
      </c>
      <c r="F30" s="750">
        <v>620</v>
      </c>
      <c r="G30" s="750">
        <v>640</v>
      </c>
      <c r="H30" s="143"/>
      <c r="I30" s="143"/>
      <c r="J30" s="143"/>
      <c r="K30" s="143"/>
      <c r="L30" s="143"/>
      <c r="M30" s="143"/>
      <c r="N30" s="366"/>
      <c r="O30" s="365"/>
    </row>
    <row r="31" spans="1:17" ht="13.5" thickBot="1" x14ac:dyDescent="0.35">
      <c r="A31" s="320" t="s">
        <v>1292</v>
      </c>
      <c r="B31" s="314" t="s">
        <v>257</v>
      </c>
      <c r="C31" s="749">
        <f>'Pay scale M'!D102</f>
        <v>66634</v>
      </c>
      <c r="D31" s="749">
        <f>'Pay scale M'!D119</f>
        <v>71401</v>
      </c>
      <c r="E31" s="749">
        <f>'Pay scale M'!D124</f>
        <v>76171</v>
      </c>
      <c r="F31" s="749">
        <f>'Pay scale M'!D135</f>
        <v>80939</v>
      </c>
      <c r="G31" s="749">
        <f>'Pay scale M'!D141</f>
        <v>86376</v>
      </c>
      <c r="H31" s="754" t="s">
        <v>1558</v>
      </c>
      <c r="I31" s="142"/>
      <c r="J31" s="142"/>
      <c r="K31" s="142"/>
      <c r="L31" s="142"/>
      <c r="M31" s="142"/>
      <c r="N31" s="368"/>
      <c r="O31" s="365">
        <v>11</v>
      </c>
    </row>
    <row r="32" spans="1:17" ht="13" thickBot="1" x14ac:dyDescent="0.3">
      <c r="A32" s="996" t="s">
        <v>269</v>
      </c>
      <c r="B32" s="951"/>
      <c r="C32" s="951"/>
      <c r="D32" s="951"/>
      <c r="E32" s="951"/>
      <c r="F32" s="951"/>
      <c r="G32" s="951"/>
      <c r="H32" s="951"/>
      <c r="I32" s="951"/>
      <c r="J32" s="951"/>
      <c r="K32" s="951"/>
      <c r="L32" s="951"/>
      <c r="M32" s="952"/>
      <c r="N32" s="370"/>
      <c r="O32" s="366"/>
      <c r="P32" s="143"/>
      <c r="Q32" s="142"/>
    </row>
    <row r="33" spans="1:17" ht="13" x14ac:dyDescent="0.3">
      <c r="A33" s="763"/>
      <c r="N33" s="365"/>
      <c r="O33" s="366"/>
      <c r="P33" s="143"/>
      <c r="Q33" s="142"/>
    </row>
    <row r="34" spans="1:17" ht="13.5" thickBot="1" x14ac:dyDescent="0.35">
      <c r="A34" s="764"/>
      <c r="B34" s="142"/>
      <c r="C34" s="765"/>
      <c r="D34" s="765"/>
      <c r="E34" s="765"/>
      <c r="F34" s="765"/>
      <c r="G34" s="765"/>
      <c r="H34" s="142"/>
      <c r="I34" s="142"/>
      <c r="J34" s="142"/>
      <c r="K34" s="142"/>
      <c r="L34" s="143"/>
      <c r="M34" s="143"/>
      <c r="N34" s="365"/>
      <c r="O34" s="365"/>
    </row>
    <row r="35" spans="1:17" ht="13.5" thickBot="1" x14ac:dyDescent="0.35">
      <c r="A35" s="764"/>
      <c r="B35" s="316" t="s">
        <v>244</v>
      </c>
      <c r="C35" s="766">
        <v>1</v>
      </c>
      <c r="D35" s="765"/>
      <c r="E35" s="765"/>
      <c r="F35" s="765"/>
      <c r="G35" s="765"/>
      <c r="H35" s="142"/>
      <c r="I35" s="142"/>
      <c r="J35" s="142"/>
      <c r="K35" s="142"/>
      <c r="L35" s="143"/>
      <c r="M35" s="143"/>
      <c r="N35" s="367"/>
      <c r="O35" s="365"/>
    </row>
    <row r="36" spans="1:17" ht="13.5" thickBot="1" x14ac:dyDescent="0.35">
      <c r="A36" s="319"/>
      <c r="B36" s="309" t="s">
        <v>245</v>
      </c>
      <c r="C36" s="321">
        <v>600</v>
      </c>
      <c r="D36" s="143"/>
      <c r="E36" s="143"/>
      <c r="F36" s="143"/>
      <c r="G36" s="143"/>
      <c r="H36" s="143"/>
      <c r="I36" s="143"/>
      <c r="J36" s="143"/>
      <c r="K36" s="143"/>
      <c r="L36" s="143"/>
      <c r="M36" s="143"/>
      <c r="N36" s="367"/>
      <c r="O36" s="365"/>
    </row>
    <row r="37" spans="1:17" ht="13.5" thickBot="1" x14ac:dyDescent="0.35">
      <c r="A37" s="320" t="s">
        <v>1293</v>
      </c>
      <c r="B37" s="314" t="s">
        <v>257</v>
      </c>
      <c r="C37" s="767">
        <f>'Pay scale M'!D129</f>
        <v>65645.179999999993</v>
      </c>
      <c r="D37" s="754" t="s">
        <v>1558</v>
      </c>
      <c r="E37" s="142"/>
      <c r="F37" s="142"/>
      <c r="G37" s="142"/>
      <c r="H37" s="142"/>
      <c r="I37" s="142"/>
      <c r="J37" s="142"/>
      <c r="K37" s="142"/>
      <c r="L37" s="142"/>
      <c r="M37" s="142"/>
      <c r="N37" s="369"/>
      <c r="O37" s="365">
        <v>11</v>
      </c>
    </row>
    <row r="38" spans="1:17" x14ac:dyDescent="0.25">
      <c r="A38" s="997" t="s">
        <v>953</v>
      </c>
      <c r="B38" s="917"/>
      <c r="C38" s="917"/>
      <c r="D38" s="917"/>
      <c r="E38" s="917"/>
      <c r="F38" s="917"/>
      <c r="G38" s="917"/>
      <c r="H38" s="371"/>
      <c r="I38" s="371"/>
      <c r="J38" s="371"/>
      <c r="K38" s="371"/>
      <c r="L38" s="371"/>
      <c r="M38" s="371"/>
      <c r="N38" s="374"/>
      <c r="O38" s="374"/>
      <c r="P38" s="371"/>
      <c r="Q38" s="142"/>
    </row>
    <row r="39" spans="1:17" ht="13.5" thickBot="1" x14ac:dyDescent="0.35">
      <c r="A39" s="917"/>
      <c r="B39" s="917"/>
      <c r="C39" s="917"/>
      <c r="D39" s="917"/>
      <c r="E39" s="917"/>
      <c r="F39" s="917"/>
      <c r="G39" s="917"/>
      <c r="N39" s="365"/>
      <c r="O39" s="365"/>
      <c r="P39" s="143"/>
      <c r="Q39" s="142"/>
    </row>
    <row r="40" spans="1:17" ht="13.5" thickBot="1" x14ac:dyDescent="0.35">
      <c r="A40" s="763"/>
      <c r="B40" s="314" t="s">
        <v>244</v>
      </c>
      <c r="C40" s="327">
        <v>1</v>
      </c>
      <c r="N40" s="365"/>
      <c r="O40" s="365"/>
    </row>
    <row r="41" spans="1:17" ht="13" x14ac:dyDescent="0.3">
      <c r="A41" s="319"/>
      <c r="B41" s="309" t="s">
        <v>245</v>
      </c>
      <c r="C41" s="321">
        <v>650</v>
      </c>
      <c r="D41" s="143"/>
      <c r="E41" s="143"/>
      <c r="F41" s="143"/>
      <c r="G41" s="143"/>
      <c r="H41" s="143"/>
      <c r="I41" s="143"/>
      <c r="J41" s="143"/>
      <c r="K41" s="143"/>
      <c r="L41" s="143"/>
      <c r="M41" s="143"/>
      <c r="N41" s="365"/>
      <c r="O41" s="365"/>
    </row>
    <row r="42" spans="1:17" ht="13.5" thickBot="1" x14ac:dyDescent="0.35">
      <c r="A42" s="320" t="s">
        <v>1294</v>
      </c>
      <c r="B42" s="313" t="s">
        <v>257</v>
      </c>
      <c r="C42" s="768">
        <f>'Pay scale M'!D148</f>
        <v>72700.100000000006</v>
      </c>
      <c r="D42" s="754" t="s">
        <v>1558</v>
      </c>
      <c r="E42" s="142"/>
      <c r="F42" s="142"/>
      <c r="G42" s="142"/>
      <c r="H42" s="142"/>
      <c r="I42" s="142"/>
      <c r="J42" s="142"/>
      <c r="K42" s="142"/>
      <c r="L42" s="142"/>
      <c r="M42" s="142"/>
      <c r="N42" s="368"/>
      <c r="O42" s="365">
        <v>11</v>
      </c>
    </row>
    <row r="43" spans="1:17" x14ac:dyDescent="0.25">
      <c r="A43" s="998" t="s">
        <v>270</v>
      </c>
      <c r="B43" s="917"/>
      <c r="C43" s="917"/>
      <c r="D43" s="917"/>
      <c r="E43" s="917"/>
      <c r="F43" s="917"/>
      <c r="G43" s="917"/>
      <c r="H43" s="142"/>
      <c r="I43" s="142"/>
      <c r="J43" s="142"/>
      <c r="K43" s="142"/>
      <c r="L43" s="143"/>
      <c r="M43" s="143"/>
      <c r="N43" s="366"/>
      <c r="O43" s="366"/>
      <c r="P43" s="143"/>
      <c r="Q43" s="142"/>
    </row>
    <row r="44" spans="1:17" ht="13" thickBot="1" x14ac:dyDescent="0.3">
      <c r="A44" s="995"/>
      <c r="B44" s="917"/>
      <c r="C44" s="917"/>
      <c r="D44" s="917"/>
      <c r="E44" s="917"/>
      <c r="F44" s="917"/>
      <c r="G44" s="917"/>
      <c r="H44" s="142"/>
      <c r="I44" s="142"/>
      <c r="J44" s="142"/>
      <c r="K44" s="142"/>
      <c r="L44" s="770"/>
      <c r="M44" s="143"/>
      <c r="N44" s="366"/>
      <c r="O44" s="366"/>
      <c r="P44" s="143"/>
      <c r="Q44" s="142"/>
    </row>
    <row r="45" spans="1:17" ht="13.5" thickBot="1" x14ac:dyDescent="0.35">
      <c r="A45" s="764"/>
      <c r="B45" s="316" t="s">
        <v>244</v>
      </c>
      <c r="C45" s="766">
        <v>1</v>
      </c>
      <c r="D45" s="766">
        <v>2</v>
      </c>
      <c r="E45" s="766">
        <v>3</v>
      </c>
      <c r="F45" s="766">
        <v>4</v>
      </c>
      <c r="G45" s="766">
        <v>5</v>
      </c>
      <c r="H45" s="328">
        <v>6</v>
      </c>
      <c r="I45" s="328">
        <v>7</v>
      </c>
      <c r="J45" s="328">
        <v>8</v>
      </c>
      <c r="K45" s="328">
        <v>9</v>
      </c>
      <c r="L45" s="328">
        <v>10</v>
      </c>
      <c r="N45" s="365"/>
      <c r="O45" s="365"/>
    </row>
    <row r="46" spans="1:17" ht="13" x14ac:dyDescent="0.3">
      <c r="A46" s="650"/>
      <c r="B46" s="771" t="str">
        <f>B41</f>
        <v>Spine Point</v>
      </c>
      <c r="C46" s="321">
        <v>385</v>
      </c>
      <c r="D46" s="321">
        <v>435</v>
      </c>
      <c r="E46" s="321">
        <v>487</v>
      </c>
      <c r="F46" s="321">
        <v>545</v>
      </c>
      <c r="G46" s="321">
        <v>575</v>
      </c>
      <c r="H46" s="321">
        <v>605</v>
      </c>
      <c r="I46" s="321">
        <v>606</v>
      </c>
      <c r="J46" s="321">
        <v>615</v>
      </c>
      <c r="K46" s="321">
        <v>616</v>
      </c>
      <c r="L46" s="321">
        <v>642</v>
      </c>
      <c r="N46" s="365"/>
      <c r="O46" s="365"/>
    </row>
    <row r="47" spans="1:17" ht="13.5" thickBot="1" x14ac:dyDescent="0.35">
      <c r="A47" s="651" t="s">
        <v>1295</v>
      </c>
      <c r="B47" s="363" t="s">
        <v>257</v>
      </c>
      <c r="C47" s="772">
        <f>'Pay scale M'!D70</f>
        <v>63352</v>
      </c>
      <c r="D47" s="772">
        <f>'Pay scale M'!D82</f>
        <v>68444</v>
      </c>
      <c r="E47" s="772">
        <f>'Pay scale M'!D96</f>
        <v>73535</v>
      </c>
      <c r="F47" s="772">
        <f>'Pay scale M'!D114</f>
        <v>80258</v>
      </c>
      <c r="G47" s="772">
        <f>'Pay scale M'!D123</f>
        <v>86087</v>
      </c>
      <c r="H47" s="772">
        <f>'Pay scale M'!D130</f>
        <v>88502</v>
      </c>
      <c r="I47" s="772">
        <f>'Pay scale M'!D131</f>
        <v>88502</v>
      </c>
      <c r="J47" s="772">
        <f>'Pay scale M'!D133</f>
        <v>91659</v>
      </c>
      <c r="K47" s="772">
        <f>'Pay scale M'!D134</f>
        <v>91659</v>
      </c>
      <c r="L47" s="772">
        <f>'Pay scale M'!D142</f>
        <v>94815</v>
      </c>
      <c r="M47" s="322"/>
      <c r="N47" s="365"/>
      <c r="O47" s="365">
        <v>11</v>
      </c>
    </row>
    <row r="48" spans="1:17" ht="13.5" thickBot="1" x14ac:dyDescent="0.35">
      <c r="A48" s="651"/>
      <c r="B48" s="773" t="s">
        <v>244</v>
      </c>
      <c r="C48" s="328">
        <v>11</v>
      </c>
      <c r="D48" s="328">
        <v>12</v>
      </c>
      <c r="E48" s="328">
        <v>13</v>
      </c>
      <c r="F48" s="328">
        <v>14</v>
      </c>
      <c r="G48" s="328">
        <v>14</v>
      </c>
      <c r="H48" s="328">
        <v>16</v>
      </c>
      <c r="I48" s="328">
        <v>17</v>
      </c>
      <c r="J48" s="328">
        <v>18</v>
      </c>
      <c r="K48" s="774"/>
      <c r="L48" s="322"/>
      <c r="M48" s="322"/>
      <c r="N48" s="365"/>
      <c r="O48" s="365"/>
    </row>
    <row r="49" spans="1:15" ht="13" x14ac:dyDescent="0.3">
      <c r="A49" s="651"/>
      <c r="B49" s="775" t="str">
        <f>B46</f>
        <v>Spine Point</v>
      </c>
      <c r="C49" s="321">
        <v>643</v>
      </c>
      <c r="D49" s="321">
        <v>645</v>
      </c>
      <c r="E49" s="321">
        <v>646</v>
      </c>
      <c r="F49" s="321">
        <v>647</v>
      </c>
      <c r="G49" s="321">
        <v>665</v>
      </c>
      <c r="H49" s="321">
        <v>666</v>
      </c>
      <c r="I49" s="321">
        <v>667</v>
      </c>
      <c r="J49" s="321">
        <v>675</v>
      </c>
      <c r="K49" s="776"/>
      <c r="L49" s="322"/>
      <c r="M49" s="322"/>
      <c r="N49" s="365"/>
      <c r="O49" s="365"/>
    </row>
    <row r="50" spans="1:15" ht="13.5" thickBot="1" x14ac:dyDescent="0.35">
      <c r="A50" s="652"/>
      <c r="B50" s="320" t="s">
        <v>257</v>
      </c>
      <c r="C50" s="772">
        <f>'Pay scale M'!D143</f>
        <v>94815</v>
      </c>
      <c r="D50" s="772">
        <f>'Pay scale M'!D144</f>
        <v>97968</v>
      </c>
      <c r="E50" s="772">
        <f>'Pay scale M'!D145</f>
        <v>97968</v>
      </c>
      <c r="F50" s="772">
        <f>'Pay scale M'!D146</f>
        <v>97968</v>
      </c>
      <c r="G50" s="772">
        <f>'Pay scale M'!D151</f>
        <v>101125</v>
      </c>
      <c r="H50" s="772">
        <f>'Pay scale M'!D152</f>
        <v>101125</v>
      </c>
      <c r="I50" s="772">
        <f>'Pay scale M'!D153</f>
        <v>101125</v>
      </c>
      <c r="J50" s="772">
        <f>'Pay scale M'!D155</f>
        <v>104282</v>
      </c>
      <c r="K50" s="777"/>
      <c r="L50" s="322"/>
      <c r="M50" s="322"/>
      <c r="N50" s="365"/>
      <c r="O50" s="365"/>
    </row>
    <row r="51" spans="1:15" ht="13.5" thickBot="1" x14ac:dyDescent="0.35">
      <c r="A51" s="653"/>
      <c r="B51" s="142"/>
      <c r="C51" s="322"/>
      <c r="D51" s="322"/>
      <c r="E51" s="322"/>
      <c r="F51" s="322"/>
      <c r="G51" s="322"/>
      <c r="H51" s="322"/>
      <c r="I51" s="322"/>
      <c r="J51" s="322"/>
      <c r="K51" s="322"/>
      <c r="L51" s="322"/>
      <c r="M51" s="322"/>
      <c r="N51" s="365"/>
      <c r="O51" s="365"/>
    </row>
    <row r="52" spans="1:15" ht="13.5" thickBot="1" x14ac:dyDescent="0.35">
      <c r="A52" s="653"/>
      <c r="B52" s="314" t="s">
        <v>244</v>
      </c>
      <c r="C52" s="327">
        <v>1</v>
      </c>
      <c r="D52" s="322"/>
      <c r="E52" s="322"/>
      <c r="F52" s="322"/>
      <c r="G52" s="322"/>
      <c r="H52" s="322"/>
      <c r="I52" s="322"/>
      <c r="J52" s="322"/>
      <c r="K52" s="322"/>
      <c r="L52" s="322"/>
      <c r="M52" s="322"/>
      <c r="N52" s="365"/>
      <c r="O52" s="365"/>
    </row>
    <row r="53" spans="1:15" ht="13.5" thickBot="1" x14ac:dyDescent="0.35">
      <c r="A53" s="650"/>
      <c r="B53" s="775" t="s">
        <v>245</v>
      </c>
      <c r="C53" s="321">
        <v>437</v>
      </c>
      <c r="D53" s="189"/>
      <c r="E53" s="189"/>
      <c r="F53" s="189"/>
      <c r="G53" s="189"/>
      <c r="H53" s="189"/>
      <c r="I53" s="189"/>
      <c r="J53" s="189"/>
      <c r="K53" s="189"/>
      <c r="L53" s="329"/>
      <c r="M53" s="329"/>
      <c r="N53" s="365"/>
      <c r="O53" s="365"/>
    </row>
    <row r="54" spans="1:15" ht="13.5" thickBot="1" x14ac:dyDescent="0.35">
      <c r="A54" s="652" t="s">
        <v>1296</v>
      </c>
      <c r="B54" s="335" t="s">
        <v>257</v>
      </c>
      <c r="C54" s="778">
        <f>'Pay scale M'!D83</f>
        <v>72467.539999999994</v>
      </c>
      <c r="D54" s="189"/>
      <c r="E54" s="189"/>
      <c r="F54" s="189"/>
      <c r="G54" s="189"/>
      <c r="H54" s="189"/>
      <c r="I54" s="189"/>
      <c r="J54" s="189"/>
      <c r="K54" s="189"/>
      <c r="L54" s="329"/>
      <c r="M54" s="329"/>
      <c r="N54" s="372"/>
      <c r="O54" s="365">
        <v>11</v>
      </c>
    </row>
    <row r="55" spans="1:15" ht="13.5" thickBot="1" x14ac:dyDescent="0.35">
      <c r="A55" s="653"/>
      <c r="B55" s="142"/>
      <c r="C55" s="779" t="s">
        <v>325</v>
      </c>
      <c r="D55" s="189"/>
      <c r="E55" s="189"/>
      <c r="F55" s="189"/>
      <c r="G55" s="189"/>
      <c r="H55" s="189"/>
      <c r="I55" s="189"/>
      <c r="J55" s="189"/>
      <c r="K55" s="189"/>
      <c r="L55" s="329"/>
      <c r="M55" s="329"/>
      <c r="N55" s="365"/>
      <c r="O55" s="365"/>
    </row>
    <row r="56" spans="1:15" ht="13.5" thickBot="1" x14ac:dyDescent="0.35">
      <c r="A56" s="653"/>
      <c r="B56" s="316" t="s">
        <v>244</v>
      </c>
      <c r="C56" s="766">
        <v>1</v>
      </c>
      <c r="D56" s="766">
        <v>2</v>
      </c>
      <c r="E56" s="766">
        <v>3</v>
      </c>
      <c r="F56" s="766">
        <v>4</v>
      </c>
      <c r="G56" s="766">
        <v>5</v>
      </c>
      <c r="H56" s="328">
        <v>6</v>
      </c>
      <c r="I56" s="328">
        <v>7</v>
      </c>
      <c r="J56" s="328">
        <v>8</v>
      </c>
      <c r="K56" s="328">
        <v>9</v>
      </c>
      <c r="L56" s="328">
        <v>10</v>
      </c>
      <c r="N56" s="365"/>
      <c r="O56" s="365"/>
    </row>
    <row r="57" spans="1:15" ht="13.5" thickBot="1" x14ac:dyDescent="0.35">
      <c r="A57" s="650"/>
      <c r="B57" s="324" t="s">
        <v>245</v>
      </c>
      <c r="C57" s="321">
        <v>165</v>
      </c>
      <c r="D57" s="321">
        <v>225</v>
      </c>
      <c r="E57" s="321">
        <v>285</v>
      </c>
      <c r="F57" s="321">
        <v>315</v>
      </c>
      <c r="G57" s="321">
        <v>335</v>
      </c>
      <c r="H57" s="321">
        <v>395</v>
      </c>
      <c r="I57" s="321">
        <v>396</v>
      </c>
      <c r="J57" s="321">
        <v>415</v>
      </c>
      <c r="K57" s="321">
        <v>416</v>
      </c>
      <c r="L57" s="321">
        <v>485</v>
      </c>
      <c r="N57" s="365"/>
      <c r="O57" s="365"/>
    </row>
    <row r="58" spans="1:15" ht="13.5" thickBot="1" x14ac:dyDescent="0.35">
      <c r="A58" s="651" t="s">
        <v>1297</v>
      </c>
      <c r="B58" s="363" t="s">
        <v>257</v>
      </c>
      <c r="C58" s="780">
        <f>'Pay scale M'!D32</f>
        <v>45187</v>
      </c>
      <c r="D58" s="780">
        <f>'Pay scale M'!D41</f>
        <v>49049</v>
      </c>
      <c r="E58" s="780">
        <f>'Pay scale M'!D51</f>
        <v>54074</v>
      </c>
      <c r="F58" s="780">
        <f>'Pay scale M'!D58</f>
        <v>56764</v>
      </c>
      <c r="G58" s="780">
        <f>'Pay scale M'!D62</f>
        <v>60641</v>
      </c>
      <c r="H58" s="780">
        <f>'Pay scale M'!D73</f>
        <v>64506</v>
      </c>
      <c r="I58" s="780">
        <f>'Pay scale M'!D74</f>
        <v>64506</v>
      </c>
      <c r="J58" s="780">
        <f>'Pay scale M'!D78</f>
        <v>68455</v>
      </c>
      <c r="K58" s="780">
        <f>'Pay scale M'!D79</f>
        <v>68455</v>
      </c>
      <c r="L58" s="780">
        <f>'Pay scale M'!D94</f>
        <v>72407</v>
      </c>
      <c r="M58" s="322"/>
      <c r="N58" s="365"/>
      <c r="O58" s="365">
        <v>11</v>
      </c>
    </row>
    <row r="59" spans="1:15" ht="13.5" thickBot="1" x14ac:dyDescent="0.35">
      <c r="A59" s="651"/>
      <c r="B59" s="316" t="s">
        <v>244</v>
      </c>
      <c r="C59" s="328">
        <v>11</v>
      </c>
      <c r="D59" s="328">
        <v>12</v>
      </c>
      <c r="E59" s="328">
        <v>13</v>
      </c>
      <c r="F59" s="328">
        <v>14</v>
      </c>
      <c r="G59" s="328">
        <v>14</v>
      </c>
      <c r="H59" s="328">
        <v>16</v>
      </c>
      <c r="I59" s="328">
        <v>17</v>
      </c>
      <c r="J59" s="328">
        <v>18</v>
      </c>
      <c r="K59" s="322"/>
      <c r="L59" s="322"/>
      <c r="M59" s="322"/>
      <c r="N59" s="365"/>
      <c r="O59" s="365"/>
    </row>
    <row r="60" spans="1:15" ht="13.5" thickBot="1" x14ac:dyDescent="0.35">
      <c r="A60" s="651"/>
      <c r="B60" s="324" t="s">
        <v>245</v>
      </c>
      <c r="C60" s="321">
        <v>486</v>
      </c>
      <c r="D60" s="321">
        <v>495</v>
      </c>
      <c r="E60" s="321">
        <v>496</v>
      </c>
      <c r="F60" s="321">
        <v>497</v>
      </c>
      <c r="G60" s="321">
        <v>535</v>
      </c>
      <c r="H60" s="321">
        <v>536</v>
      </c>
      <c r="I60" s="321">
        <v>537</v>
      </c>
      <c r="J60" s="321">
        <v>565</v>
      </c>
      <c r="K60" s="322"/>
      <c r="L60" s="322"/>
      <c r="M60" s="322"/>
      <c r="N60" s="365"/>
      <c r="O60" s="365"/>
    </row>
    <row r="61" spans="1:15" ht="13.5" thickBot="1" x14ac:dyDescent="0.35">
      <c r="A61" s="652"/>
      <c r="B61" s="363" t="s">
        <v>257</v>
      </c>
      <c r="C61" s="780">
        <f>'Pay scale M'!D95</f>
        <v>72407</v>
      </c>
      <c r="D61" s="780">
        <f>'Pay scale M'!D99</f>
        <v>76360</v>
      </c>
      <c r="E61" s="780">
        <f>'Pay scale M'!D100</f>
        <v>76360</v>
      </c>
      <c r="F61" s="780">
        <f>'Pay scale M'!D101</f>
        <v>76360</v>
      </c>
      <c r="G61" s="780">
        <f>'Pay scale M'!D110</f>
        <v>80310</v>
      </c>
      <c r="H61" s="780">
        <f>'Pay scale M'!D111</f>
        <v>80310</v>
      </c>
      <c r="I61" s="780">
        <f>'Pay scale M'!D112</f>
        <v>80310</v>
      </c>
      <c r="J61" s="780">
        <f>'Pay scale M'!D120</f>
        <v>80632</v>
      </c>
      <c r="K61" s="322"/>
      <c r="L61" s="322"/>
      <c r="M61" s="322"/>
      <c r="N61" s="365"/>
      <c r="O61" s="365"/>
    </row>
    <row r="62" spans="1:15" ht="13.5" thickBot="1" x14ac:dyDescent="0.35">
      <c r="A62" s="653"/>
      <c r="B62" s="145"/>
      <c r="C62" s="322"/>
      <c r="D62" s="322"/>
      <c r="E62" s="322"/>
      <c r="F62" s="322"/>
      <c r="G62" s="322"/>
      <c r="H62" s="322"/>
      <c r="I62" s="322"/>
      <c r="J62" s="678"/>
      <c r="K62" s="322"/>
      <c r="L62" s="322"/>
      <c r="M62" s="322"/>
      <c r="N62" s="365"/>
      <c r="O62" s="365"/>
    </row>
    <row r="63" spans="1:15" ht="13.5" thickBot="1" x14ac:dyDescent="0.35">
      <c r="A63" s="653"/>
      <c r="B63" s="314" t="s">
        <v>244</v>
      </c>
      <c r="C63" s="327">
        <v>1</v>
      </c>
      <c r="D63" s="322"/>
      <c r="E63" s="322"/>
      <c r="F63" s="322"/>
      <c r="G63" s="322"/>
      <c r="H63" s="322"/>
      <c r="I63" s="322"/>
      <c r="J63" s="322"/>
      <c r="K63" s="322"/>
      <c r="L63" s="322"/>
      <c r="M63" s="322"/>
      <c r="N63" s="365"/>
      <c r="O63" s="365"/>
    </row>
    <row r="64" spans="1:15" ht="13.5" thickBot="1" x14ac:dyDescent="0.35">
      <c r="A64" s="650"/>
      <c r="B64" s="323" t="s">
        <v>245</v>
      </c>
      <c r="C64" s="321">
        <v>265</v>
      </c>
      <c r="D64" s="189"/>
      <c r="E64" s="189"/>
      <c r="F64" s="189"/>
      <c r="G64" s="189"/>
      <c r="H64" s="189"/>
      <c r="I64" s="189"/>
      <c r="J64" s="189"/>
      <c r="K64" s="189"/>
      <c r="L64" s="329"/>
      <c r="M64" s="329"/>
      <c r="N64" s="365"/>
      <c r="O64" s="365"/>
    </row>
    <row r="65" spans="1:15" ht="13.5" thickBot="1" x14ac:dyDescent="0.35">
      <c r="A65" s="652" t="s">
        <v>1298</v>
      </c>
      <c r="B65" s="320" t="s">
        <v>257</v>
      </c>
      <c r="C65" s="767">
        <f>'Pay scale M'!D48</f>
        <v>53285.77</v>
      </c>
      <c r="D65" s="189"/>
      <c r="E65" s="189"/>
      <c r="F65" s="189"/>
      <c r="G65" s="189"/>
      <c r="H65" s="189"/>
      <c r="I65" s="189"/>
      <c r="J65" s="189"/>
      <c r="K65" s="189"/>
      <c r="L65" s="329"/>
      <c r="M65" s="329"/>
      <c r="N65" s="372"/>
      <c r="O65" s="365">
        <v>11</v>
      </c>
    </row>
    <row r="66" spans="1:15" ht="13.5" thickBot="1" x14ac:dyDescent="0.35">
      <c r="A66" s="781"/>
      <c r="B66" s="142"/>
      <c r="C66" s="779"/>
      <c r="D66" s="189"/>
      <c r="E66" s="189"/>
      <c r="F66" s="189"/>
      <c r="G66" s="189"/>
      <c r="H66" s="189"/>
      <c r="I66" s="189"/>
      <c r="J66" s="189"/>
      <c r="K66" s="189"/>
      <c r="L66" s="329"/>
      <c r="M66" s="329"/>
      <c r="N66" s="365"/>
      <c r="O66" s="365"/>
    </row>
    <row r="67" spans="1:15" ht="13.5" thickBot="1" x14ac:dyDescent="0.35">
      <c r="A67" s="782"/>
      <c r="B67" s="783" t="s">
        <v>244</v>
      </c>
      <c r="C67" s="783">
        <v>1</v>
      </c>
      <c r="D67" s="783">
        <v>2</v>
      </c>
      <c r="E67" s="783">
        <v>3</v>
      </c>
      <c r="F67" s="783">
        <v>4</v>
      </c>
      <c r="G67" s="783">
        <v>5</v>
      </c>
      <c r="H67" s="783">
        <v>6</v>
      </c>
      <c r="I67" s="783">
        <v>7</v>
      </c>
      <c r="M67" s="329"/>
      <c r="N67" s="365"/>
      <c r="O67" s="365"/>
    </row>
    <row r="68" spans="1:15" ht="13.5" thickBot="1" x14ac:dyDescent="0.35">
      <c r="A68" s="784"/>
      <c r="B68" s="785" t="s">
        <v>245</v>
      </c>
      <c r="C68" s="786">
        <v>581</v>
      </c>
      <c r="D68" s="786">
        <v>582</v>
      </c>
      <c r="E68" s="786">
        <v>583</v>
      </c>
      <c r="F68" s="786">
        <v>625</v>
      </c>
      <c r="G68" s="786">
        <v>626</v>
      </c>
      <c r="H68" s="786">
        <v>627</v>
      </c>
      <c r="I68" s="786">
        <v>648</v>
      </c>
      <c r="M68" s="329"/>
      <c r="N68" s="365"/>
      <c r="O68" s="365"/>
    </row>
    <row r="69" spans="1:15" ht="13.5" thickBot="1" x14ac:dyDescent="0.35">
      <c r="A69" s="787" t="s">
        <v>1382</v>
      </c>
      <c r="B69" s="788" t="s">
        <v>257</v>
      </c>
      <c r="C69" s="789">
        <f>'Pay scale M'!D125</f>
        <v>81903</v>
      </c>
      <c r="D69" s="789">
        <f>'Pay scale M'!D126</f>
        <v>81903</v>
      </c>
      <c r="E69" s="789">
        <f>'Pay scale M'!D127</f>
        <v>81903</v>
      </c>
      <c r="F69" s="789">
        <f>'Pay scale M'!D136</f>
        <v>87431</v>
      </c>
      <c r="G69" s="789">
        <f>'Pay scale M'!D137</f>
        <v>87431</v>
      </c>
      <c r="H69" s="789">
        <f>'Pay scale M'!D138</f>
        <v>87431</v>
      </c>
      <c r="I69" s="789">
        <f>'Pay scale M'!D147</f>
        <v>92958</v>
      </c>
      <c r="M69" s="329"/>
      <c r="N69" s="365"/>
      <c r="O69" s="365">
        <v>11</v>
      </c>
    </row>
    <row r="70" spans="1:15" ht="13" x14ac:dyDescent="0.3">
      <c r="M70" s="329"/>
      <c r="N70" s="365"/>
      <c r="O70" s="365"/>
    </row>
    <row r="71" spans="1:15" ht="13.5" thickBot="1" x14ac:dyDescent="0.35">
      <c r="M71" s="329"/>
      <c r="N71" s="365"/>
      <c r="O71" s="365"/>
    </row>
    <row r="72" spans="1:15" ht="13.5" thickBot="1" x14ac:dyDescent="0.35">
      <c r="A72" s="782"/>
      <c r="B72" s="783" t="s">
        <v>244</v>
      </c>
      <c r="C72" s="783">
        <v>1</v>
      </c>
      <c r="D72" s="783">
        <v>2</v>
      </c>
      <c r="E72" s="783">
        <v>3</v>
      </c>
      <c r="F72" s="783">
        <v>4</v>
      </c>
      <c r="G72" s="783">
        <v>5</v>
      </c>
      <c r="H72" s="783">
        <v>6</v>
      </c>
      <c r="I72" s="783">
        <v>7</v>
      </c>
      <c r="J72" s="783">
        <v>8</v>
      </c>
      <c r="K72" s="783">
        <v>9</v>
      </c>
      <c r="L72" s="783">
        <v>10</v>
      </c>
      <c r="M72" s="329"/>
      <c r="N72" s="365"/>
      <c r="O72" s="365"/>
    </row>
    <row r="73" spans="1:15" ht="13.5" thickBot="1" x14ac:dyDescent="0.35">
      <c r="A73" s="784"/>
      <c r="B73" s="785" t="s">
        <v>245</v>
      </c>
      <c r="C73" s="786">
        <v>235</v>
      </c>
      <c r="D73" s="786">
        <v>236</v>
      </c>
      <c r="E73" s="786">
        <v>301</v>
      </c>
      <c r="F73" s="786">
        <v>355</v>
      </c>
      <c r="G73" s="786">
        <v>356</v>
      </c>
      <c r="H73" s="786">
        <v>391</v>
      </c>
      <c r="I73" s="786">
        <v>441</v>
      </c>
      <c r="J73" s="786">
        <v>442</v>
      </c>
      <c r="K73" s="786">
        <v>443</v>
      </c>
      <c r="L73" s="786">
        <v>481</v>
      </c>
      <c r="M73" s="329"/>
      <c r="N73" s="365"/>
      <c r="O73" s="365"/>
    </row>
    <row r="74" spans="1:15" ht="13.5" thickBot="1" x14ac:dyDescent="0.35">
      <c r="A74" s="790" t="s">
        <v>1383</v>
      </c>
      <c r="B74" s="788" t="s">
        <v>257</v>
      </c>
      <c r="C74" s="789">
        <f>'Pay scale M'!D42</f>
        <v>51379</v>
      </c>
      <c r="D74" s="789">
        <f>'Pay scale M'!D43</f>
        <v>51379</v>
      </c>
      <c r="E74" s="789">
        <f>'Pay scale M'!D55</f>
        <v>51379</v>
      </c>
      <c r="F74" s="789">
        <f>'Pay scale M'!D65</f>
        <v>58040</v>
      </c>
      <c r="G74" s="789">
        <f>'Pay scale M'!D66</f>
        <v>58040</v>
      </c>
      <c r="H74" s="789">
        <f>'Pay scale M'!D72</f>
        <v>59637</v>
      </c>
      <c r="I74" s="789">
        <f>'Pay scale M'!D85</f>
        <v>65518</v>
      </c>
      <c r="J74" s="789">
        <f>'Pay scale M'!D86</f>
        <v>65518</v>
      </c>
      <c r="K74" s="789">
        <f>'Pay scale M'!D87</f>
        <v>65518</v>
      </c>
      <c r="L74" s="789">
        <f>'Pay scale M'!D92</f>
        <v>73083</v>
      </c>
      <c r="M74" s="329"/>
      <c r="N74" s="365"/>
      <c r="O74" s="365">
        <v>11</v>
      </c>
    </row>
    <row r="75" spans="1:15" ht="13.5" thickBot="1" x14ac:dyDescent="0.35">
      <c r="A75" s="784"/>
      <c r="B75" s="783" t="s">
        <v>244</v>
      </c>
      <c r="C75" s="783">
        <v>11</v>
      </c>
      <c r="D75" s="783">
        <v>12</v>
      </c>
      <c r="E75" s="783">
        <v>13</v>
      </c>
      <c r="F75" s="783">
        <v>14</v>
      </c>
      <c r="G75" s="783">
        <v>15</v>
      </c>
      <c r="H75" s="783">
        <v>16</v>
      </c>
      <c r="I75" s="783">
        <v>17</v>
      </c>
      <c r="J75" s="783">
        <v>18</v>
      </c>
      <c r="K75" s="791"/>
      <c r="L75" s="791"/>
      <c r="M75" s="329"/>
      <c r="N75" s="365"/>
      <c r="O75" s="365"/>
    </row>
    <row r="76" spans="1:15" ht="13.5" thickBot="1" x14ac:dyDescent="0.35">
      <c r="A76" s="784"/>
      <c r="B76" s="785" t="s">
        <v>245</v>
      </c>
      <c r="C76" s="786">
        <v>482</v>
      </c>
      <c r="D76" s="786">
        <v>515</v>
      </c>
      <c r="E76" s="786">
        <v>516</v>
      </c>
      <c r="F76" s="786">
        <v>517</v>
      </c>
      <c r="G76" s="786">
        <v>546</v>
      </c>
      <c r="H76" s="786">
        <v>547</v>
      </c>
      <c r="I76" s="786">
        <v>548</v>
      </c>
      <c r="J76" s="786">
        <v>569</v>
      </c>
      <c r="K76" s="792"/>
      <c r="L76" s="792"/>
      <c r="M76" s="329"/>
      <c r="N76" s="365"/>
      <c r="O76" s="365"/>
    </row>
    <row r="77" spans="1:15" ht="13.5" thickBot="1" x14ac:dyDescent="0.35">
      <c r="A77" s="473"/>
      <c r="B77" s="788" t="s">
        <v>257</v>
      </c>
      <c r="C77" s="789">
        <f>'Pay scale M'!D93</f>
        <v>73083</v>
      </c>
      <c r="D77" s="789">
        <f>'Pay scale M'!D104</f>
        <v>73083</v>
      </c>
      <c r="E77" s="789">
        <f>'Pay scale M'!D105</f>
        <v>76866</v>
      </c>
      <c r="F77" s="789">
        <f>'Pay scale M'!D106</f>
        <v>76866</v>
      </c>
      <c r="G77" s="789">
        <f>'Pay scale M'!D115</f>
        <v>76866</v>
      </c>
      <c r="H77" s="789">
        <f>'Pay scale M'!D116</f>
        <v>76866</v>
      </c>
      <c r="I77" s="789">
        <f>'Pay scale M'!D117</f>
        <v>76866</v>
      </c>
      <c r="J77" s="789">
        <f>'Pay scale M'!D121</f>
        <v>80331</v>
      </c>
      <c r="K77" s="793"/>
      <c r="L77" s="793"/>
      <c r="M77" s="329"/>
      <c r="N77" s="365"/>
      <c r="O77" s="365"/>
    </row>
    <row r="78" spans="1:15" ht="13.5" thickBot="1" x14ac:dyDescent="0.35">
      <c r="A78" s="781"/>
      <c r="B78" s="142"/>
      <c r="C78" s="779"/>
      <c r="D78" s="189"/>
      <c r="E78" s="189"/>
      <c r="F78" s="189"/>
      <c r="G78" s="189"/>
      <c r="H78" s="189"/>
      <c r="I78" s="189"/>
      <c r="J78" s="189"/>
      <c r="K78" s="189"/>
      <c r="L78" s="329"/>
      <c r="M78" s="329"/>
      <c r="N78" s="365"/>
      <c r="O78" s="365"/>
    </row>
    <row r="79" spans="1:15" ht="13.5" thickBot="1" x14ac:dyDescent="0.35">
      <c r="A79" s="794"/>
      <c r="B79" s="316" t="s">
        <v>244</v>
      </c>
      <c r="C79" s="766">
        <v>1</v>
      </c>
      <c r="D79" s="766">
        <v>2</v>
      </c>
      <c r="E79" s="766">
        <v>3</v>
      </c>
      <c r="F79" s="766">
        <v>4</v>
      </c>
      <c r="G79" s="766">
        <v>5</v>
      </c>
      <c r="H79" s="328">
        <v>6</v>
      </c>
      <c r="I79" s="328">
        <v>7</v>
      </c>
      <c r="J79" s="189"/>
      <c r="K79" s="189"/>
      <c r="L79" s="329"/>
      <c r="M79" s="329"/>
      <c r="N79" s="365"/>
      <c r="O79" s="365"/>
    </row>
    <row r="80" spans="1:15" ht="13.5" thickBot="1" x14ac:dyDescent="0.35">
      <c r="A80" s="319"/>
      <c r="B80" s="309" t="s">
        <v>245</v>
      </c>
      <c r="C80" s="321">
        <v>340</v>
      </c>
      <c r="D80" s="321">
        <v>400</v>
      </c>
      <c r="E80" s="321">
        <v>430</v>
      </c>
      <c r="F80" s="321">
        <v>470</v>
      </c>
      <c r="G80" s="321">
        <v>490</v>
      </c>
      <c r="H80" s="321">
        <v>520</v>
      </c>
      <c r="I80" s="321">
        <v>540</v>
      </c>
      <c r="J80" s="329"/>
      <c r="K80" s="329"/>
      <c r="L80" s="329"/>
      <c r="M80" s="329"/>
      <c r="N80" s="365" t="s">
        <v>325</v>
      </c>
      <c r="O80" s="365"/>
    </row>
    <row r="81" spans="1:15" ht="13.5" thickBot="1" x14ac:dyDescent="0.35">
      <c r="A81" s="320" t="s">
        <v>1299</v>
      </c>
      <c r="B81" s="314" t="s">
        <v>257</v>
      </c>
      <c r="C81" s="780">
        <f>'Pay scale M'!D63</f>
        <v>60005</v>
      </c>
      <c r="D81" s="780">
        <f>'Pay scale M'!D75</f>
        <v>63492</v>
      </c>
      <c r="E81" s="780">
        <f>'Pay scale M'!D81</f>
        <v>66990</v>
      </c>
      <c r="F81" s="780">
        <f>'Pay scale M'!D90</f>
        <v>70455</v>
      </c>
      <c r="G81" s="780">
        <f>'Pay scale M'!D97</f>
        <v>73931</v>
      </c>
      <c r="H81" s="780">
        <f>'Pay scale M'!D107</f>
        <v>77396</v>
      </c>
      <c r="I81" s="780">
        <f>'Pay scale M'!D113</f>
        <v>80861</v>
      </c>
      <c r="J81" s="189"/>
      <c r="K81" s="189"/>
      <c r="L81" s="189"/>
      <c r="M81" s="189"/>
      <c r="N81" s="373"/>
      <c r="O81" s="365">
        <v>11</v>
      </c>
    </row>
    <row r="82" spans="1:15" ht="13.5" thickBot="1" x14ac:dyDescent="0.35">
      <c r="A82" s="144"/>
      <c r="B82" s="139"/>
      <c r="C82" s="322"/>
      <c r="D82" s="322"/>
      <c r="E82" s="322"/>
      <c r="F82" s="322"/>
      <c r="G82" s="322"/>
      <c r="H82" s="322"/>
      <c r="I82" s="322"/>
      <c r="J82" s="189"/>
      <c r="K82" s="189"/>
      <c r="L82" s="189"/>
      <c r="M82" s="189"/>
      <c r="N82" s="365"/>
      <c r="O82" s="365"/>
    </row>
    <row r="83" spans="1:15" ht="13.5" thickBot="1" x14ac:dyDescent="0.35">
      <c r="A83" s="318"/>
      <c r="B83" s="314" t="s">
        <v>244</v>
      </c>
      <c r="C83" s="327">
        <v>1</v>
      </c>
      <c r="D83" s="322"/>
      <c r="E83" s="322"/>
      <c r="F83" s="322"/>
      <c r="G83" s="322"/>
      <c r="H83" s="322"/>
      <c r="I83" s="322"/>
      <c r="J83" s="189"/>
      <c r="K83" s="189"/>
      <c r="L83" s="189"/>
      <c r="M83" s="189"/>
      <c r="N83" s="365"/>
      <c r="O83" s="365"/>
    </row>
    <row r="84" spans="1:15" ht="13.5" thickBot="1" x14ac:dyDescent="0.35">
      <c r="A84" s="795"/>
      <c r="B84" s="309" t="s">
        <v>245</v>
      </c>
      <c r="C84" s="321">
        <v>450</v>
      </c>
      <c r="D84" s="329"/>
      <c r="E84" s="329"/>
      <c r="F84" s="329"/>
      <c r="G84" s="329"/>
      <c r="H84" s="329"/>
      <c r="I84" s="329"/>
      <c r="J84" s="329"/>
      <c r="K84" s="329"/>
      <c r="L84" s="329"/>
      <c r="M84" s="329"/>
      <c r="N84" s="365"/>
      <c r="O84" s="365"/>
    </row>
    <row r="85" spans="1:15" ht="13.5" thickBot="1" x14ac:dyDescent="0.35">
      <c r="A85" s="654" t="s">
        <v>1300</v>
      </c>
      <c r="B85" s="314" t="s">
        <v>257</v>
      </c>
      <c r="C85" s="767">
        <f>'Pay scale M'!D88</f>
        <v>70411.55</v>
      </c>
      <c r="D85" s="189"/>
      <c r="E85" s="189"/>
      <c r="F85" s="189"/>
      <c r="G85" s="189"/>
      <c r="H85" s="189"/>
      <c r="I85" s="189"/>
      <c r="J85" s="189"/>
      <c r="K85" s="189"/>
      <c r="L85" s="189"/>
      <c r="M85" s="189"/>
      <c r="N85" s="373"/>
      <c r="O85" s="365">
        <v>11</v>
      </c>
    </row>
    <row r="86" spans="1:15" ht="13.5" thickBot="1" x14ac:dyDescent="0.35">
      <c r="A86" s="144"/>
      <c r="B86" s="139"/>
      <c r="C86" s="779"/>
      <c r="D86" s="189"/>
      <c r="E86" s="189"/>
      <c r="F86" s="189"/>
      <c r="G86" s="189"/>
      <c r="H86" s="189"/>
      <c r="I86" s="189"/>
      <c r="J86" s="189"/>
      <c r="K86" s="189"/>
      <c r="L86" s="189"/>
      <c r="M86" s="189"/>
      <c r="N86" s="373"/>
      <c r="O86" s="365"/>
    </row>
    <row r="87" spans="1:15" ht="13.5" thickBot="1" x14ac:dyDescent="0.35">
      <c r="A87" s="318"/>
      <c r="B87" s="316" t="s">
        <v>244</v>
      </c>
      <c r="C87" s="766">
        <v>1</v>
      </c>
      <c r="D87" s="766">
        <v>2</v>
      </c>
      <c r="E87" s="766">
        <v>3</v>
      </c>
      <c r="F87" s="766">
        <v>4</v>
      </c>
      <c r="G87" s="766">
        <v>5</v>
      </c>
      <c r="H87" s="328">
        <v>6</v>
      </c>
      <c r="I87" s="328">
        <v>7</v>
      </c>
      <c r="J87" s="189"/>
      <c r="K87" s="189"/>
      <c r="L87" s="189"/>
      <c r="M87" s="189"/>
      <c r="N87" s="373"/>
      <c r="O87" s="365"/>
    </row>
    <row r="88" spans="1:15" ht="13.5" thickBot="1" x14ac:dyDescent="0.35">
      <c r="A88" s="319"/>
      <c r="B88" s="796" t="s">
        <v>245</v>
      </c>
      <c r="C88" s="797">
        <v>340</v>
      </c>
      <c r="D88" s="797">
        <v>400</v>
      </c>
      <c r="E88" s="797">
        <v>430</v>
      </c>
      <c r="F88" s="797">
        <v>470</v>
      </c>
      <c r="G88" s="797">
        <v>490</v>
      </c>
      <c r="H88" s="797">
        <v>520</v>
      </c>
      <c r="I88" s="797">
        <v>540</v>
      </c>
      <c r="J88" s="329"/>
      <c r="K88" s="329"/>
      <c r="L88" s="329"/>
      <c r="M88" s="329"/>
      <c r="N88" s="372"/>
      <c r="O88" s="365"/>
    </row>
    <row r="89" spans="1:15" ht="13.5" thickBot="1" x14ac:dyDescent="0.35">
      <c r="A89" s="320" t="s">
        <v>1301</v>
      </c>
      <c r="B89" s="316" t="s">
        <v>257</v>
      </c>
      <c r="C89" s="780">
        <f t="shared" ref="C89:H89" si="0">C81</f>
        <v>60005</v>
      </c>
      <c r="D89" s="780">
        <f t="shared" si="0"/>
        <v>63492</v>
      </c>
      <c r="E89" s="780">
        <f t="shared" si="0"/>
        <v>66990</v>
      </c>
      <c r="F89" s="780">
        <f t="shared" si="0"/>
        <v>70455</v>
      </c>
      <c r="G89" s="780">
        <f t="shared" si="0"/>
        <v>73931</v>
      </c>
      <c r="H89" s="780">
        <f t="shared" si="0"/>
        <v>77396</v>
      </c>
      <c r="I89" s="780">
        <f>I81</f>
        <v>80861</v>
      </c>
      <c r="J89" s="798" t="s">
        <v>1429</v>
      </c>
      <c r="K89" s="189"/>
      <c r="L89" s="189"/>
      <c r="M89" s="189"/>
      <c r="N89" s="373"/>
      <c r="O89" s="365">
        <v>11</v>
      </c>
    </row>
    <row r="90" spans="1:15" ht="13.5" thickBot="1" x14ac:dyDescent="0.35">
      <c r="A90" s="142"/>
      <c r="B90" s="139"/>
      <c r="C90" s="322"/>
      <c r="D90" s="322"/>
      <c r="E90" s="322"/>
      <c r="F90" s="322"/>
      <c r="G90" s="322"/>
      <c r="H90" s="322"/>
      <c r="I90" s="322"/>
      <c r="J90" s="189"/>
      <c r="K90" s="189"/>
      <c r="L90" s="189"/>
      <c r="M90" s="189"/>
      <c r="N90" s="373"/>
      <c r="O90" s="365"/>
    </row>
    <row r="91" spans="1:15" ht="13.5" thickBot="1" x14ac:dyDescent="0.35">
      <c r="A91" s="142"/>
      <c r="B91" s="316" t="s">
        <v>244</v>
      </c>
      <c r="C91" s="766">
        <v>1</v>
      </c>
      <c r="D91" s="766">
        <v>2</v>
      </c>
      <c r="E91" s="766">
        <v>3</v>
      </c>
      <c r="F91" s="766">
        <v>4</v>
      </c>
      <c r="G91" s="766">
        <v>5</v>
      </c>
      <c r="H91" s="328">
        <v>6</v>
      </c>
      <c r="I91" s="328">
        <v>7</v>
      </c>
      <c r="J91" s="189"/>
      <c r="K91" s="189"/>
      <c r="L91" s="189"/>
      <c r="M91" s="189"/>
      <c r="N91" s="373"/>
      <c r="O91" s="365"/>
    </row>
    <row r="92" spans="1:15" ht="13.5" thickBot="1" x14ac:dyDescent="0.35">
      <c r="A92" s="319"/>
      <c r="B92" s="309" t="s">
        <v>245</v>
      </c>
      <c r="C92" s="799">
        <v>340</v>
      </c>
      <c r="D92" s="799">
        <v>400</v>
      </c>
      <c r="E92" s="799">
        <v>430</v>
      </c>
      <c r="F92" s="799">
        <v>470</v>
      </c>
      <c r="G92" s="799">
        <v>490</v>
      </c>
      <c r="H92" s="799">
        <v>520</v>
      </c>
      <c r="I92" s="799">
        <v>540</v>
      </c>
      <c r="J92" s="329"/>
      <c r="K92" s="329"/>
      <c r="L92" s="329"/>
      <c r="M92" s="329"/>
      <c r="N92" s="372"/>
      <c r="O92" s="365"/>
    </row>
    <row r="93" spans="1:15" ht="13.5" thickBot="1" x14ac:dyDescent="0.35">
      <c r="A93" s="320" t="s">
        <v>1302</v>
      </c>
      <c r="B93" s="316" t="s">
        <v>257</v>
      </c>
      <c r="C93" s="780">
        <f t="shared" ref="C93:I93" si="1">C81</f>
        <v>60005</v>
      </c>
      <c r="D93" s="780">
        <f t="shared" si="1"/>
        <v>63492</v>
      </c>
      <c r="E93" s="780">
        <f t="shared" si="1"/>
        <v>66990</v>
      </c>
      <c r="F93" s="780">
        <f t="shared" si="1"/>
        <v>70455</v>
      </c>
      <c r="G93" s="780">
        <f t="shared" si="1"/>
        <v>73931</v>
      </c>
      <c r="H93" s="780">
        <f t="shared" si="1"/>
        <v>77396</v>
      </c>
      <c r="I93" s="780">
        <f t="shared" si="1"/>
        <v>80861</v>
      </c>
      <c r="J93" s="798" t="s">
        <v>1429</v>
      </c>
      <c r="K93" s="189"/>
      <c r="L93" s="189"/>
      <c r="M93" s="189"/>
      <c r="N93" s="373"/>
      <c r="O93" s="365">
        <v>11</v>
      </c>
    </row>
    <row r="94" spans="1:15" ht="13" x14ac:dyDescent="0.3">
      <c r="A94" s="142"/>
      <c r="B94" s="139"/>
      <c r="C94" s="322"/>
      <c r="D94" s="322"/>
      <c r="E94" s="322"/>
      <c r="F94" s="322"/>
      <c r="G94" s="322"/>
      <c r="H94" s="322"/>
      <c r="I94" s="322"/>
      <c r="J94" s="189"/>
      <c r="K94" s="189"/>
      <c r="L94" s="189"/>
      <c r="M94" s="189"/>
      <c r="N94" s="373"/>
      <c r="O94" s="365"/>
    </row>
    <row r="95" spans="1:15" ht="13.5" thickBot="1" x14ac:dyDescent="0.35">
      <c r="A95" s="142"/>
      <c r="B95" s="139"/>
      <c r="C95" s="322"/>
      <c r="D95" s="322"/>
      <c r="E95" s="322"/>
      <c r="F95" s="322"/>
      <c r="G95" s="322"/>
      <c r="H95" s="322"/>
      <c r="I95" s="322"/>
      <c r="J95" s="189"/>
      <c r="K95" s="189"/>
      <c r="L95" s="189"/>
      <c r="M95" s="189"/>
      <c r="N95" s="373"/>
      <c r="O95" s="365"/>
    </row>
    <row r="96" spans="1:15" ht="13.5" thickBot="1" x14ac:dyDescent="0.35">
      <c r="A96" s="318"/>
      <c r="B96" s="316" t="s">
        <v>244</v>
      </c>
      <c r="C96" s="766">
        <v>1</v>
      </c>
      <c r="D96" s="766">
        <v>2</v>
      </c>
      <c r="E96" s="766">
        <v>3</v>
      </c>
      <c r="F96" s="766">
        <v>4</v>
      </c>
      <c r="G96" s="766">
        <v>5</v>
      </c>
      <c r="H96" s="328">
        <v>6</v>
      </c>
      <c r="I96" s="328">
        <v>7</v>
      </c>
      <c r="J96" s="189"/>
      <c r="K96" s="189"/>
      <c r="L96" s="189"/>
      <c r="M96" s="189"/>
      <c r="N96" s="373"/>
      <c r="O96" s="365"/>
    </row>
    <row r="97" spans="1:15" ht="13.5" thickBot="1" x14ac:dyDescent="0.35">
      <c r="A97" s="319"/>
      <c r="B97" s="309" t="s">
        <v>245</v>
      </c>
      <c r="C97" s="799">
        <v>340</v>
      </c>
      <c r="D97" s="799">
        <v>400</v>
      </c>
      <c r="E97" s="799">
        <v>430</v>
      </c>
      <c r="F97" s="799">
        <v>470</v>
      </c>
      <c r="G97" s="799">
        <v>490</v>
      </c>
      <c r="H97" s="799">
        <v>520</v>
      </c>
      <c r="I97" s="799">
        <v>540</v>
      </c>
      <c r="J97" s="329"/>
      <c r="K97" s="329"/>
      <c r="L97" s="329"/>
      <c r="M97" s="329"/>
      <c r="N97" s="372"/>
      <c r="O97" s="365"/>
    </row>
    <row r="98" spans="1:15" ht="13.5" thickBot="1" x14ac:dyDescent="0.35">
      <c r="A98" s="320" t="s">
        <v>1303</v>
      </c>
      <c r="B98" s="314" t="s">
        <v>257</v>
      </c>
      <c r="C98" s="780">
        <f t="shared" ref="C98:I98" si="2">C93</f>
        <v>60005</v>
      </c>
      <c r="D98" s="780">
        <f t="shared" si="2"/>
        <v>63492</v>
      </c>
      <c r="E98" s="780">
        <f t="shared" si="2"/>
        <v>66990</v>
      </c>
      <c r="F98" s="780">
        <f t="shared" si="2"/>
        <v>70455</v>
      </c>
      <c r="G98" s="780">
        <f t="shared" si="2"/>
        <v>73931</v>
      </c>
      <c r="H98" s="780">
        <f t="shared" si="2"/>
        <v>77396</v>
      </c>
      <c r="I98" s="780">
        <f t="shared" si="2"/>
        <v>80861</v>
      </c>
      <c r="J98" s="798" t="s">
        <v>1429</v>
      </c>
      <c r="K98" s="189"/>
      <c r="L98" s="189"/>
      <c r="M98" s="189"/>
      <c r="N98" s="373"/>
      <c r="O98" s="365">
        <v>11</v>
      </c>
    </row>
    <row r="99" spans="1:15" ht="13.5" thickBot="1" x14ac:dyDescent="0.35">
      <c r="A99" s="142"/>
      <c r="B99" s="139"/>
      <c r="C99" s="322"/>
      <c r="D99" s="322"/>
      <c r="E99" s="322"/>
      <c r="F99" s="322"/>
      <c r="G99" s="322"/>
      <c r="H99" s="322"/>
      <c r="I99" s="322"/>
      <c r="J99" s="189"/>
      <c r="K99" s="189"/>
      <c r="L99" s="189"/>
      <c r="M99" s="189"/>
      <c r="N99" s="373"/>
      <c r="O99" s="365"/>
    </row>
    <row r="100" spans="1:15" ht="13.5" thickBot="1" x14ac:dyDescent="0.35">
      <c r="A100" s="318"/>
      <c r="B100" s="316" t="s">
        <v>244</v>
      </c>
      <c r="C100" s="766">
        <v>1</v>
      </c>
      <c r="D100" s="766">
        <v>2</v>
      </c>
      <c r="E100" s="766">
        <v>3</v>
      </c>
      <c r="F100" s="766">
        <v>4</v>
      </c>
      <c r="G100" s="766">
        <v>5</v>
      </c>
      <c r="H100" s="328">
        <v>6</v>
      </c>
      <c r="I100" s="328">
        <v>7</v>
      </c>
      <c r="J100" s="189"/>
      <c r="K100" s="189"/>
      <c r="L100" s="189"/>
      <c r="M100" s="189"/>
      <c r="N100" s="373"/>
      <c r="O100" s="365"/>
    </row>
    <row r="101" spans="1:15" ht="13.5" thickBot="1" x14ac:dyDescent="0.35">
      <c r="A101" s="319"/>
      <c r="B101" s="309" t="s">
        <v>245</v>
      </c>
      <c r="C101" s="799">
        <v>340</v>
      </c>
      <c r="D101" s="799">
        <v>400</v>
      </c>
      <c r="E101" s="799">
        <v>430</v>
      </c>
      <c r="F101" s="799">
        <v>470</v>
      </c>
      <c r="G101" s="799">
        <v>490</v>
      </c>
      <c r="H101" s="799">
        <v>520</v>
      </c>
      <c r="I101" s="799">
        <v>540</v>
      </c>
      <c r="J101" s="329"/>
      <c r="K101" s="329"/>
      <c r="L101" s="329"/>
      <c r="M101" s="329"/>
      <c r="N101" s="372"/>
      <c r="O101" s="365"/>
    </row>
    <row r="102" spans="1:15" ht="13.5" thickBot="1" x14ac:dyDescent="0.35">
      <c r="A102" s="320" t="s">
        <v>1304</v>
      </c>
      <c r="B102" s="314" t="s">
        <v>257</v>
      </c>
      <c r="C102" s="780">
        <f t="shared" ref="C102:I102" si="3">C98</f>
        <v>60005</v>
      </c>
      <c r="D102" s="780">
        <f t="shared" si="3"/>
        <v>63492</v>
      </c>
      <c r="E102" s="780">
        <f t="shared" si="3"/>
        <v>66990</v>
      </c>
      <c r="F102" s="780">
        <f t="shared" si="3"/>
        <v>70455</v>
      </c>
      <c r="G102" s="780">
        <f t="shared" si="3"/>
        <v>73931</v>
      </c>
      <c r="H102" s="780">
        <f t="shared" si="3"/>
        <v>77396</v>
      </c>
      <c r="I102" s="780">
        <f t="shared" si="3"/>
        <v>80861</v>
      </c>
      <c r="J102" s="798" t="s">
        <v>1429</v>
      </c>
      <c r="K102" s="189"/>
      <c r="L102" s="189"/>
      <c r="M102" s="189"/>
      <c r="N102" s="373"/>
      <c r="O102" s="365">
        <v>11</v>
      </c>
    </row>
    <row r="103" spans="1:15" ht="13.5" thickBot="1" x14ac:dyDescent="0.35">
      <c r="A103" s="142"/>
      <c r="B103" s="139"/>
      <c r="C103" s="322"/>
      <c r="D103" s="322"/>
      <c r="E103" s="322"/>
      <c r="F103" s="322"/>
      <c r="G103" s="322"/>
      <c r="H103" s="322"/>
      <c r="I103" s="322"/>
      <c r="J103" s="189"/>
      <c r="K103" s="189"/>
      <c r="L103" s="189"/>
      <c r="M103" s="189"/>
      <c r="N103" s="365"/>
      <c r="O103" s="365"/>
    </row>
    <row r="104" spans="1:15" ht="13.5" thickBot="1" x14ac:dyDescent="0.35">
      <c r="A104" s="318"/>
      <c r="B104" s="314" t="s">
        <v>244</v>
      </c>
      <c r="C104" s="327">
        <v>1</v>
      </c>
      <c r="D104" s="322"/>
      <c r="E104" s="322"/>
      <c r="F104" s="322"/>
      <c r="G104" s="322"/>
      <c r="H104" s="322"/>
      <c r="I104" s="322"/>
      <c r="J104" s="189"/>
      <c r="K104" s="189"/>
      <c r="L104" s="189"/>
      <c r="M104" s="189"/>
      <c r="N104" s="365"/>
      <c r="O104" s="365"/>
    </row>
    <row r="105" spans="1:15" ht="13.5" thickBot="1" x14ac:dyDescent="0.35">
      <c r="A105" s="319"/>
      <c r="B105" s="309" t="s">
        <v>245</v>
      </c>
      <c r="C105" s="321">
        <v>330</v>
      </c>
      <c r="D105" s="329"/>
      <c r="E105" s="329"/>
      <c r="F105" s="329"/>
      <c r="G105" s="329"/>
      <c r="H105" s="329"/>
      <c r="I105" s="329"/>
      <c r="J105" s="329"/>
      <c r="K105" s="329"/>
      <c r="L105" s="329"/>
      <c r="M105" s="329"/>
      <c r="N105" s="365"/>
      <c r="O105" s="365"/>
    </row>
    <row r="106" spans="1:15" ht="13.5" thickBot="1" x14ac:dyDescent="0.35">
      <c r="A106" s="320" t="s">
        <v>1305</v>
      </c>
      <c r="B106" s="313" t="s">
        <v>257</v>
      </c>
      <c r="C106" s="767">
        <f>'Pay scale M'!D61</f>
        <v>58264.36</v>
      </c>
      <c r="D106" s="800"/>
      <c r="E106" s="189"/>
      <c r="F106" s="189"/>
      <c r="G106" s="189"/>
      <c r="H106" s="189"/>
      <c r="I106" s="189"/>
      <c r="J106" s="189"/>
      <c r="K106" s="189"/>
      <c r="L106" s="189"/>
      <c r="M106" s="189"/>
      <c r="N106" s="365">
        <v>37</v>
      </c>
      <c r="O106" s="365" t="s">
        <v>325</v>
      </c>
    </row>
    <row r="107" spans="1:15" ht="13.5" thickBot="1" x14ac:dyDescent="0.35">
      <c r="A107" s="142"/>
      <c r="B107" s="139"/>
      <c r="C107" s="779"/>
      <c r="D107" s="189"/>
      <c r="E107" s="189"/>
      <c r="F107" s="189"/>
      <c r="G107" s="189"/>
      <c r="H107" s="189"/>
      <c r="I107" s="189"/>
      <c r="J107" s="189"/>
      <c r="K107" s="189"/>
      <c r="L107" s="189"/>
      <c r="M107" s="189"/>
      <c r="N107" s="365"/>
      <c r="O107" s="365"/>
    </row>
    <row r="108" spans="1:15" ht="13.5" thickBot="1" x14ac:dyDescent="0.35">
      <c r="A108" s="318"/>
      <c r="B108" s="314" t="s">
        <v>244</v>
      </c>
      <c r="C108" s="327">
        <v>1</v>
      </c>
      <c r="D108" s="189"/>
      <c r="E108" s="189"/>
      <c r="F108" s="189"/>
      <c r="G108" s="189"/>
      <c r="H108" s="189"/>
      <c r="I108" s="189"/>
      <c r="J108" s="189"/>
      <c r="K108" s="189"/>
      <c r="L108" s="189"/>
      <c r="M108" s="189"/>
      <c r="N108" s="365"/>
      <c r="O108" s="365"/>
    </row>
    <row r="109" spans="1:15" ht="13.5" thickBot="1" x14ac:dyDescent="0.35">
      <c r="A109" s="319"/>
      <c r="B109" s="309" t="s">
        <v>245</v>
      </c>
      <c r="C109" s="801">
        <v>380</v>
      </c>
      <c r="D109" s="329"/>
      <c r="E109" s="329"/>
      <c r="F109" s="329"/>
      <c r="G109" s="329"/>
      <c r="H109" s="329"/>
      <c r="I109" s="329"/>
      <c r="J109" s="329"/>
      <c r="K109" s="329"/>
      <c r="L109" s="329"/>
      <c r="M109" s="329"/>
      <c r="N109" s="365"/>
      <c r="O109" s="365"/>
    </row>
    <row r="110" spans="1:15" ht="13.5" thickBot="1" x14ac:dyDescent="0.35">
      <c r="A110" s="320" t="s">
        <v>1306</v>
      </c>
      <c r="B110" s="314" t="s">
        <v>257</v>
      </c>
      <c r="C110" s="778">
        <f>'Pay scale M'!D69</f>
        <v>61291.78</v>
      </c>
      <c r="D110" s="189"/>
      <c r="E110" s="189"/>
      <c r="F110" s="189"/>
      <c r="G110" s="189"/>
      <c r="H110" s="189"/>
      <c r="I110" s="189"/>
      <c r="J110" s="189"/>
      <c r="K110" s="189"/>
      <c r="L110" s="189"/>
      <c r="M110" s="189"/>
      <c r="N110" s="365" t="s">
        <v>325</v>
      </c>
      <c r="O110" s="365">
        <v>11</v>
      </c>
    </row>
    <row r="111" spans="1:15" ht="13.5" thickBot="1" x14ac:dyDescent="0.35">
      <c r="A111" s="142"/>
      <c r="B111" s="802"/>
      <c r="C111" s="803"/>
      <c r="D111" s="189"/>
      <c r="E111" s="189"/>
      <c r="F111" s="189"/>
      <c r="G111" s="189"/>
      <c r="H111" s="189"/>
      <c r="I111" s="189"/>
      <c r="J111" s="189"/>
      <c r="K111" s="189"/>
      <c r="L111" s="189"/>
      <c r="M111" s="189"/>
      <c r="N111" s="365"/>
      <c r="O111" s="365"/>
    </row>
    <row r="112" spans="1:15" ht="13.5" thickBot="1" x14ac:dyDescent="0.35">
      <c r="A112" s="318"/>
      <c r="B112" s="314" t="s">
        <v>244</v>
      </c>
      <c r="C112" s="327">
        <v>1</v>
      </c>
      <c r="D112" s="189"/>
      <c r="E112" s="189"/>
      <c r="F112" s="189"/>
      <c r="G112" s="189"/>
      <c r="H112" s="189"/>
      <c r="I112" s="189"/>
      <c r="J112" s="189"/>
      <c r="K112" s="189"/>
      <c r="L112" s="189"/>
      <c r="M112" s="189"/>
      <c r="N112" s="365"/>
      <c r="O112" s="365"/>
    </row>
    <row r="113" spans="1:24" ht="13.5" thickBot="1" x14ac:dyDescent="0.35">
      <c r="A113" s="319"/>
      <c r="B113" s="146" t="s">
        <v>245</v>
      </c>
      <c r="C113" s="321">
        <v>380</v>
      </c>
      <c r="D113" s="329"/>
      <c r="E113" s="329"/>
      <c r="F113" s="329"/>
      <c r="G113" s="329"/>
      <c r="H113" s="329"/>
      <c r="I113" s="329"/>
      <c r="J113" s="329"/>
      <c r="K113" s="329"/>
      <c r="L113" s="329"/>
      <c r="M113" s="329"/>
      <c r="N113" s="365"/>
      <c r="O113" s="365"/>
    </row>
    <row r="114" spans="1:24" ht="13.5" thickBot="1" x14ac:dyDescent="0.35">
      <c r="A114" s="320" t="s">
        <v>1307</v>
      </c>
      <c r="B114" s="314" t="s">
        <v>257</v>
      </c>
      <c r="C114" s="778">
        <f>C110</f>
        <v>61291.78</v>
      </c>
      <c r="D114" s="798" t="s">
        <v>1429</v>
      </c>
      <c r="E114" s="189"/>
      <c r="F114" s="189"/>
      <c r="G114" s="189"/>
      <c r="H114" s="189"/>
      <c r="I114" s="189"/>
      <c r="J114" s="189"/>
      <c r="K114" s="189"/>
      <c r="L114" s="189"/>
      <c r="M114" s="189"/>
      <c r="N114" s="365" t="s">
        <v>325</v>
      </c>
      <c r="O114" s="365">
        <v>11</v>
      </c>
    </row>
    <row r="115" spans="1:24" ht="13.5" thickBot="1" x14ac:dyDescent="0.35">
      <c r="A115" s="142"/>
      <c r="B115" s="139"/>
      <c r="C115" s="779"/>
      <c r="D115" s="189"/>
      <c r="E115" s="189"/>
      <c r="F115" s="189"/>
      <c r="G115" s="189"/>
      <c r="H115" s="189"/>
      <c r="I115" s="189"/>
      <c r="J115" s="189"/>
      <c r="K115" s="189"/>
      <c r="L115" s="189"/>
      <c r="M115" s="189"/>
      <c r="N115" s="365"/>
      <c r="O115" s="365"/>
    </row>
    <row r="116" spans="1:24" ht="13.5" thickBot="1" x14ac:dyDescent="0.35">
      <c r="A116" s="318"/>
      <c r="B116" s="314" t="s">
        <v>244</v>
      </c>
      <c r="C116" s="327">
        <v>1</v>
      </c>
      <c r="D116" s="189"/>
      <c r="E116" s="189"/>
      <c r="F116" s="189"/>
      <c r="G116" s="189"/>
      <c r="H116" s="189"/>
      <c r="I116" s="189"/>
      <c r="J116" s="189"/>
      <c r="K116" s="189"/>
      <c r="L116" s="189"/>
      <c r="M116" s="189"/>
      <c r="N116" s="365"/>
      <c r="O116" s="365"/>
    </row>
    <row r="117" spans="1:24" ht="13.5" thickBot="1" x14ac:dyDescent="0.35">
      <c r="A117" s="319"/>
      <c r="B117" s="309" t="s">
        <v>245</v>
      </c>
      <c r="C117" s="804">
        <v>370</v>
      </c>
      <c r="D117" s="805"/>
      <c r="E117" s="805"/>
      <c r="F117" s="805"/>
      <c r="G117" s="324"/>
      <c r="H117" s="143"/>
      <c r="I117" s="143"/>
      <c r="J117" s="143"/>
      <c r="K117" s="143"/>
      <c r="L117" s="143"/>
      <c r="M117" s="143"/>
      <c r="N117" s="365"/>
      <c r="O117" s="365"/>
    </row>
    <row r="118" spans="1:24" ht="13.5" thickBot="1" x14ac:dyDescent="0.35">
      <c r="A118" s="320" t="s">
        <v>1308</v>
      </c>
      <c r="B118" s="313" t="s">
        <v>257</v>
      </c>
      <c r="C118" s="780">
        <f>'Pay scale M'!D68</f>
        <v>61303</v>
      </c>
      <c r="D118" s="806" t="s">
        <v>259</v>
      </c>
      <c r="E118" s="807"/>
      <c r="F118" s="807"/>
      <c r="G118" s="808">
        <f>'MD Rates'!G206</f>
        <v>1485</v>
      </c>
      <c r="H118" s="142"/>
      <c r="I118" s="142"/>
      <c r="J118" s="142"/>
      <c r="K118" s="142"/>
      <c r="L118" s="142"/>
      <c r="M118" s="142"/>
      <c r="N118" s="365"/>
      <c r="O118" s="365">
        <v>11</v>
      </c>
    </row>
    <row r="119" spans="1:24" ht="13.5" thickBot="1" x14ac:dyDescent="0.35">
      <c r="A119" s="142"/>
      <c r="B119" s="139"/>
      <c r="C119" s="193"/>
      <c r="D119" s="809"/>
      <c r="E119" s="142"/>
      <c r="F119" s="142"/>
      <c r="G119" s="193"/>
      <c r="H119" s="142"/>
      <c r="I119" s="142"/>
      <c r="J119" s="142"/>
      <c r="K119" s="142"/>
      <c r="L119" s="142"/>
      <c r="M119" s="142"/>
      <c r="N119" s="365"/>
      <c r="O119" s="365"/>
    </row>
    <row r="120" spans="1:24" ht="13.5" thickBot="1" x14ac:dyDescent="0.35">
      <c r="A120" s="142"/>
      <c r="B120" s="314" t="s">
        <v>244</v>
      </c>
      <c r="C120" s="810">
        <v>1</v>
      </c>
      <c r="D120" s="809"/>
      <c r="E120" s="142"/>
      <c r="F120" s="142"/>
      <c r="G120" s="193"/>
      <c r="H120" s="142"/>
      <c r="I120" s="142"/>
      <c r="J120" s="142"/>
      <c r="K120" s="142"/>
      <c r="L120" s="142"/>
      <c r="M120" s="142"/>
      <c r="N120" s="365"/>
      <c r="O120" s="365"/>
    </row>
    <row r="121" spans="1:24" ht="13.5" thickBot="1" x14ac:dyDescent="0.35">
      <c r="A121" s="319"/>
      <c r="B121" s="309" t="s">
        <v>245</v>
      </c>
      <c r="C121" s="804">
        <v>370</v>
      </c>
      <c r="D121" s="805"/>
      <c r="E121" s="805"/>
      <c r="F121" s="805"/>
      <c r="G121" s="324"/>
      <c r="H121" s="143"/>
      <c r="I121" s="143"/>
      <c r="J121" s="143"/>
      <c r="K121" s="143"/>
      <c r="L121" s="143"/>
      <c r="M121" s="143"/>
      <c r="N121" s="365"/>
      <c r="O121" s="365"/>
    </row>
    <row r="122" spans="1:24" ht="13.5" thickBot="1" x14ac:dyDescent="0.35">
      <c r="A122" s="320" t="s">
        <v>1309</v>
      </c>
      <c r="B122" s="314" t="s">
        <v>257</v>
      </c>
      <c r="C122" s="780">
        <f>C118</f>
        <v>61303</v>
      </c>
      <c r="D122" s="806" t="s">
        <v>259</v>
      </c>
      <c r="E122" s="807"/>
      <c r="F122" s="807"/>
      <c r="G122" s="808">
        <f>G118</f>
        <v>1485</v>
      </c>
      <c r="H122" s="142"/>
      <c r="I122" s="142"/>
      <c r="J122" s="142"/>
      <c r="K122" s="142"/>
      <c r="L122" s="142"/>
      <c r="M122" s="142"/>
      <c r="N122" s="365"/>
      <c r="O122" s="365">
        <v>11</v>
      </c>
    </row>
    <row r="123" spans="1:24" ht="13.5" thickBot="1" x14ac:dyDescent="0.35">
      <c r="A123" s="142"/>
      <c r="B123" s="139"/>
      <c r="C123" s="193"/>
      <c r="D123" s="809"/>
      <c r="E123" s="142"/>
      <c r="F123" s="142"/>
      <c r="G123" s="193"/>
      <c r="H123" s="142"/>
      <c r="I123" s="142"/>
      <c r="J123" s="142"/>
      <c r="K123" s="142"/>
      <c r="L123" s="142"/>
      <c r="M123" s="142"/>
      <c r="N123" s="365"/>
      <c r="O123" s="365"/>
    </row>
    <row r="124" spans="1:24" ht="13.5" thickBot="1" x14ac:dyDescent="0.35">
      <c r="A124" s="142"/>
      <c r="B124" s="316" t="s">
        <v>244</v>
      </c>
      <c r="C124" s="766">
        <v>1</v>
      </c>
      <c r="D124" s="766">
        <v>2</v>
      </c>
      <c r="E124" s="766">
        <v>3</v>
      </c>
      <c r="F124" s="766">
        <v>4</v>
      </c>
      <c r="G124" s="766">
        <v>5</v>
      </c>
      <c r="H124" s="328">
        <v>6</v>
      </c>
      <c r="I124" s="328">
        <v>7</v>
      </c>
      <c r="J124" s="328">
        <v>8</v>
      </c>
      <c r="K124" s="142"/>
      <c r="L124" s="142"/>
      <c r="M124" s="142"/>
      <c r="N124" s="365"/>
      <c r="O124" s="365"/>
    </row>
    <row r="125" spans="1:24" ht="13.5" thickBot="1" x14ac:dyDescent="0.35">
      <c r="A125" s="319"/>
      <c r="B125" s="309" t="s">
        <v>245</v>
      </c>
      <c r="C125" s="321">
        <v>120</v>
      </c>
      <c r="D125" s="321">
        <v>160</v>
      </c>
      <c r="E125" s="321">
        <v>210</v>
      </c>
      <c r="F125" s="321">
        <v>270</v>
      </c>
      <c r="G125" s="321">
        <v>290</v>
      </c>
      <c r="H125" s="321">
        <v>318</v>
      </c>
      <c r="I125" s="321">
        <v>360</v>
      </c>
      <c r="J125" s="321">
        <v>410</v>
      </c>
      <c r="K125" s="143"/>
      <c r="L125" s="143"/>
      <c r="M125" s="143"/>
      <c r="N125" s="365"/>
      <c r="O125" s="365"/>
    </row>
    <row r="126" spans="1:24" ht="13.5" thickBot="1" x14ac:dyDescent="0.35">
      <c r="A126" s="811" t="s">
        <v>1310</v>
      </c>
      <c r="B126" s="314" t="s">
        <v>257</v>
      </c>
      <c r="C126" s="780">
        <f>'Pay scale M'!D24</f>
        <v>41864</v>
      </c>
      <c r="D126" s="780">
        <f>'Pay scale M'!D31</f>
        <v>45187</v>
      </c>
      <c r="E126" s="780">
        <f>'Pay scale M'!D39</f>
        <v>48510</v>
      </c>
      <c r="F126" s="780">
        <f>'Pay scale M'!D49</f>
        <v>51831</v>
      </c>
      <c r="G126" s="780">
        <f>'Pay scale M'!D52</f>
        <v>55156</v>
      </c>
      <c r="H126" s="780">
        <f>'Pay scale M'!D59</f>
        <v>58476</v>
      </c>
      <c r="I126" s="780">
        <f>'Pay scale M'!D67</f>
        <v>61801</v>
      </c>
      <c r="J126" s="780">
        <f>'Pay scale M'!D76</f>
        <v>65123</v>
      </c>
      <c r="K126" s="142"/>
      <c r="L126" s="142"/>
      <c r="M126" s="142"/>
      <c r="N126" s="365"/>
      <c r="O126" s="365">
        <v>11</v>
      </c>
    </row>
    <row r="127" spans="1:24" x14ac:dyDescent="0.25">
      <c r="A127" s="999" t="s">
        <v>271</v>
      </c>
      <c r="B127" s="917"/>
      <c r="C127" s="917"/>
      <c r="D127" s="917"/>
      <c r="E127" s="917"/>
      <c r="F127" s="917"/>
      <c r="G127" s="917"/>
      <c r="H127" s="917"/>
      <c r="I127" s="917"/>
      <c r="J127" s="917"/>
      <c r="K127" s="142"/>
      <c r="L127" s="142"/>
      <c r="M127" s="142"/>
      <c r="N127" s="368"/>
      <c r="O127" s="368"/>
      <c r="P127" s="142"/>
      <c r="Q127" s="142"/>
      <c r="X127" t="s">
        <v>325</v>
      </c>
    </row>
    <row r="128" spans="1:24" x14ac:dyDescent="0.25">
      <c r="A128" s="917"/>
      <c r="B128" s="917"/>
      <c r="C128" s="917"/>
      <c r="D128" s="917"/>
      <c r="E128" s="917"/>
      <c r="F128" s="917"/>
      <c r="G128" s="917"/>
      <c r="H128" s="917"/>
      <c r="I128" s="917"/>
      <c r="J128" s="917"/>
      <c r="K128" s="142"/>
      <c r="L128" s="142"/>
      <c r="M128" s="142"/>
      <c r="N128" s="368"/>
      <c r="O128" s="368"/>
      <c r="P128" s="142"/>
      <c r="Q128" s="142"/>
    </row>
    <row r="129" spans="1:17" x14ac:dyDescent="0.25">
      <c r="A129" s="763"/>
      <c r="B129" s="142"/>
      <c r="C129" s="765"/>
      <c r="D129" s="765"/>
      <c r="E129" s="765"/>
      <c r="F129" s="765"/>
      <c r="G129" s="765"/>
      <c r="H129" s="765"/>
      <c r="I129" s="765"/>
      <c r="J129" s="142"/>
      <c r="K129" s="142"/>
      <c r="L129" s="142"/>
      <c r="M129" s="142"/>
      <c r="N129" s="368"/>
      <c r="O129" s="368"/>
      <c r="P129" s="142"/>
      <c r="Q129" s="142"/>
    </row>
    <row r="130" spans="1:17" x14ac:dyDescent="0.25">
      <c r="A130" s="994" t="s">
        <v>272</v>
      </c>
      <c r="B130" s="917"/>
      <c r="C130" s="917"/>
      <c r="D130" s="917"/>
      <c r="E130" s="917"/>
      <c r="F130" s="917"/>
      <c r="G130" s="765"/>
      <c r="H130" s="765"/>
      <c r="I130" s="765"/>
      <c r="J130" s="142"/>
      <c r="K130" s="142"/>
      <c r="L130" s="142"/>
      <c r="M130" s="142"/>
      <c r="N130" s="368"/>
      <c r="O130" s="368"/>
      <c r="P130" s="142"/>
      <c r="Q130" s="142"/>
    </row>
    <row r="131" spans="1:17" x14ac:dyDescent="0.25">
      <c r="A131" s="995"/>
      <c r="B131" s="917"/>
      <c r="C131" s="917"/>
      <c r="D131" s="917"/>
      <c r="E131" s="917"/>
      <c r="F131" s="917"/>
      <c r="G131" s="765"/>
      <c r="H131" s="765"/>
      <c r="I131" s="765"/>
      <c r="J131" s="142"/>
      <c r="K131" s="142"/>
      <c r="L131" s="142"/>
      <c r="M131" s="142"/>
      <c r="N131" s="368"/>
      <c r="O131" s="368"/>
      <c r="P131" s="142"/>
      <c r="Q131" s="142"/>
    </row>
    <row r="132" spans="1:17" ht="13" thickBot="1" x14ac:dyDescent="0.3">
      <c r="A132" s="769"/>
      <c r="B132" s="184"/>
      <c r="C132" s="184"/>
      <c r="D132" s="184"/>
      <c r="E132" s="184"/>
      <c r="F132" s="184"/>
      <c r="G132" s="765"/>
      <c r="H132" s="765"/>
      <c r="I132" s="765"/>
      <c r="J132" s="142"/>
      <c r="K132" s="142"/>
      <c r="L132" s="142"/>
      <c r="M132" s="142"/>
      <c r="N132" s="368"/>
      <c r="O132" s="368"/>
      <c r="P132" s="142"/>
      <c r="Q132" s="142"/>
    </row>
    <row r="133" spans="1:17" ht="13" thickBot="1" x14ac:dyDescent="0.3">
      <c r="A133" s="769"/>
      <c r="B133" s="314" t="s">
        <v>244</v>
      </c>
      <c r="C133" s="810">
        <v>1</v>
      </c>
      <c r="D133" s="812"/>
      <c r="E133" s="812"/>
      <c r="F133" s="812"/>
      <c r="G133" s="765"/>
      <c r="H133" s="765"/>
      <c r="I133" s="765"/>
      <c r="J133" s="189"/>
      <c r="K133" s="189"/>
      <c r="L133" s="189"/>
      <c r="M133" s="142"/>
      <c r="N133" s="368"/>
      <c r="O133" s="368"/>
      <c r="P133" s="142"/>
      <c r="Q133" s="142"/>
    </row>
    <row r="134" spans="1:17" x14ac:dyDescent="0.25">
      <c r="A134" s="319"/>
      <c r="B134" s="813" t="s">
        <v>245</v>
      </c>
      <c r="C134" s="814">
        <v>260</v>
      </c>
      <c r="D134" s="329"/>
      <c r="E134" s="329"/>
      <c r="F134" s="329"/>
      <c r="G134" s="329"/>
      <c r="H134" s="329"/>
      <c r="I134" s="329"/>
      <c r="J134" s="329"/>
      <c r="K134" s="329"/>
      <c r="L134" s="189"/>
      <c r="M134" s="142"/>
      <c r="N134" s="368"/>
      <c r="O134" s="368"/>
      <c r="P134" s="142"/>
      <c r="Q134" s="142"/>
    </row>
    <row r="135" spans="1:17" ht="13.5" thickBot="1" x14ac:dyDescent="0.35">
      <c r="A135" s="320" t="s">
        <v>1311</v>
      </c>
      <c r="B135" s="313" t="s">
        <v>257</v>
      </c>
      <c r="C135" s="815">
        <f>'Pay scale M'!D47</f>
        <v>52716.89</v>
      </c>
      <c r="D135" s="189"/>
      <c r="E135" s="189"/>
      <c r="F135" s="189"/>
      <c r="G135" s="189"/>
      <c r="H135" s="189"/>
      <c r="I135" s="189"/>
      <c r="J135" s="189"/>
      <c r="K135" s="189"/>
      <c r="L135" s="189"/>
      <c r="M135" s="142"/>
      <c r="N135" s="365"/>
      <c r="O135" s="365">
        <v>10</v>
      </c>
    </row>
    <row r="136" spans="1:17" ht="13.5" thickBot="1" x14ac:dyDescent="0.35">
      <c r="A136" s="144"/>
      <c r="B136" s="139"/>
      <c r="C136" s="779"/>
      <c r="D136" s="189"/>
      <c r="E136" s="189"/>
      <c r="F136" s="189"/>
      <c r="G136" s="189"/>
      <c r="H136" s="189"/>
      <c r="I136" s="189"/>
      <c r="J136" s="189"/>
      <c r="K136" s="189"/>
      <c r="L136" s="189"/>
      <c r="M136" s="142"/>
      <c r="N136" s="365"/>
      <c r="O136" s="365"/>
    </row>
    <row r="137" spans="1:17" ht="13.5" thickBot="1" x14ac:dyDescent="0.35">
      <c r="A137" s="144"/>
      <c r="B137" s="316" t="s">
        <v>244</v>
      </c>
      <c r="C137" s="766">
        <v>1</v>
      </c>
      <c r="D137" s="766">
        <v>2</v>
      </c>
      <c r="E137" s="766">
        <v>3</v>
      </c>
      <c r="F137" s="766">
        <v>4</v>
      </c>
      <c r="G137" s="766">
        <v>5</v>
      </c>
      <c r="H137" s="328">
        <v>6</v>
      </c>
      <c r="I137" s="189"/>
      <c r="J137" s="189"/>
      <c r="K137" s="189"/>
      <c r="L137" s="189"/>
      <c r="M137" s="142"/>
      <c r="N137" s="365"/>
      <c r="O137" s="365"/>
    </row>
    <row r="138" spans="1:17" ht="13.5" thickBot="1" x14ac:dyDescent="0.35">
      <c r="A138" s="319"/>
      <c r="B138" s="309" t="s">
        <v>245</v>
      </c>
      <c r="C138" s="321">
        <v>120</v>
      </c>
      <c r="D138" s="321">
        <v>160</v>
      </c>
      <c r="E138" s="321">
        <v>210</v>
      </c>
      <c r="F138" s="321">
        <v>270</v>
      </c>
      <c r="G138" s="321">
        <v>290</v>
      </c>
      <c r="H138" s="321">
        <v>320</v>
      </c>
      <c r="I138" s="329"/>
      <c r="J138" s="329"/>
      <c r="K138" s="329"/>
      <c r="L138" s="189"/>
      <c r="M138" s="142"/>
      <c r="N138" s="365"/>
      <c r="O138" s="365"/>
    </row>
    <row r="139" spans="1:17" ht="13.5" thickBot="1" x14ac:dyDescent="0.35">
      <c r="A139" s="320" t="s">
        <v>1312</v>
      </c>
      <c r="B139" s="314" t="s">
        <v>257</v>
      </c>
      <c r="C139" s="780">
        <f>'Pay scale M'!D24</f>
        <v>41864</v>
      </c>
      <c r="D139" s="780">
        <f>'Pay scale M'!D31</f>
        <v>45187</v>
      </c>
      <c r="E139" s="780">
        <f>'Pay scale M'!D39</f>
        <v>48510</v>
      </c>
      <c r="F139" s="780">
        <f>'Pay scale M'!D49</f>
        <v>51831</v>
      </c>
      <c r="G139" s="780">
        <f>'Pay scale M'!D52</f>
        <v>55156</v>
      </c>
      <c r="H139" s="780">
        <f>'Pay scale M'!D60</f>
        <v>58476</v>
      </c>
      <c r="I139" s="189"/>
      <c r="J139" s="189"/>
      <c r="K139" s="189"/>
      <c r="L139" s="189"/>
      <c r="M139" s="142"/>
      <c r="N139" s="365"/>
      <c r="O139" s="365">
        <v>10</v>
      </c>
    </row>
    <row r="140" spans="1:17" ht="13.5" thickBot="1" x14ac:dyDescent="0.35">
      <c r="A140" s="144"/>
      <c r="B140" s="139"/>
      <c r="C140" s="322"/>
      <c r="D140" s="322"/>
      <c r="E140" s="322"/>
      <c r="F140" s="322"/>
      <c r="G140" s="322"/>
      <c r="H140" s="322"/>
      <c r="I140" s="189"/>
      <c r="J140" s="189"/>
      <c r="K140" s="189"/>
      <c r="L140" s="189"/>
      <c r="M140" s="142"/>
      <c r="N140" s="365"/>
      <c r="O140" s="365"/>
    </row>
    <row r="141" spans="1:17" ht="13.5" thickBot="1" x14ac:dyDescent="0.35">
      <c r="A141" s="144"/>
      <c r="B141" s="314" t="s">
        <v>244</v>
      </c>
      <c r="C141" s="810">
        <v>1</v>
      </c>
      <c r="D141" s="322"/>
      <c r="E141" s="322"/>
      <c r="F141" s="322"/>
      <c r="G141" s="322"/>
      <c r="H141" s="322"/>
      <c r="I141" s="189"/>
      <c r="J141" s="189"/>
      <c r="K141" s="189"/>
      <c r="L141" s="189"/>
      <c r="M141" s="142"/>
      <c r="N141" s="365"/>
      <c r="O141" s="365"/>
    </row>
    <row r="142" spans="1:17" ht="13.5" thickBot="1" x14ac:dyDescent="0.35">
      <c r="A142" s="319"/>
      <c r="B142" s="309" t="s">
        <v>245</v>
      </c>
      <c r="C142" s="321">
        <v>260</v>
      </c>
      <c r="D142" s="329"/>
      <c r="E142" s="329"/>
      <c r="F142" s="329"/>
      <c r="G142" s="329"/>
      <c r="H142" s="329"/>
      <c r="I142" s="329"/>
      <c r="J142" s="329"/>
      <c r="K142" s="329"/>
      <c r="L142" s="189"/>
      <c r="M142" s="142"/>
      <c r="N142" s="365"/>
      <c r="O142" s="365"/>
    </row>
    <row r="143" spans="1:17" ht="13.5" thickBot="1" x14ac:dyDescent="0.35">
      <c r="A143" s="320" t="s">
        <v>1313</v>
      </c>
      <c r="B143" s="314" t="s">
        <v>257</v>
      </c>
      <c r="C143" s="767">
        <f>C135</f>
        <v>52716.89</v>
      </c>
      <c r="D143" s="798" t="s">
        <v>1429</v>
      </c>
      <c r="E143" s="189"/>
      <c r="F143" s="189"/>
      <c r="G143" s="189"/>
      <c r="H143" s="189"/>
      <c r="I143" s="189"/>
      <c r="J143" s="189"/>
      <c r="K143" s="189"/>
      <c r="L143" s="189"/>
      <c r="M143" s="142"/>
      <c r="N143" s="365"/>
      <c r="O143" s="365">
        <v>10</v>
      </c>
    </row>
    <row r="144" spans="1:17" ht="13.5" thickBot="1" x14ac:dyDescent="0.35">
      <c r="A144" s="142"/>
      <c r="B144" s="139"/>
      <c r="C144" s="779"/>
      <c r="D144" s="189"/>
      <c r="E144" s="189"/>
      <c r="F144" s="189"/>
      <c r="G144" s="189"/>
      <c r="H144" s="189"/>
      <c r="I144" s="189"/>
      <c r="J144" s="189"/>
      <c r="K144" s="189"/>
      <c r="L144" s="189"/>
      <c r="M144" s="142"/>
      <c r="N144" s="365"/>
      <c r="O144" s="365"/>
    </row>
    <row r="145" spans="1:15" ht="13.5" thickBot="1" x14ac:dyDescent="0.35">
      <c r="A145" s="142"/>
      <c r="B145" s="316" t="s">
        <v>244</v>
      </c>
      <c r="C145" s="766">
        <v>1</v>
      </c>
      <c r="D145" s="766">
        <v>2</v>
      </c>
      <c r="E145" s="766">
        <v>3</v>
      </c>
      <c r="F145" s="766">
        <v>4</v>
      </c>
      <c r="G145" s="766">
        <v>5</v>
      </c>
      <c r="H145" s="328">
        <v>6</v>
      </c>
      <c r="I145" s="189"/>
      <c r="J145" s="189"/>
      <c r="K145" s="189"/>
      <c r="L145" s="189"/>
      <c r="M145" s="142"/>
      <c r="N145" s="365"/>
      <c r="O145" s="365"/>
    </row>
    <row r="146" spans="1:15" ht="13.5" thickBot="1" x14ac:dyDescent="0.35">
      <c r="A146" s="319"/>
      <c r="B146" s="309" t="s">
        <v>245</v>
      </c>
      <c r="C146" s="321">
        <v>360</v>
      </c>
      <c r="D146" s="321">
        <v>410</v>
      </c>
      <c r="E146" s="321">
        <v>440</v>
      </c>
      <c r="F146" s="321">
        <v>480</v>
      </c>
      <c r="G146" s="321">
        <v>493</v>
      </c>
      <c r="H146" s="321">
        <v>525</v>
      </c>
      <c r="I146" s="329"/>
      <c r="J146" s="329"/>
      <c r="K146" s="329"/>
      <c r="L146" s="189"/>
      <c r="M146" s="142"/>
      <c r="N146" s="365"/>
      <c r="O146" s="365"/>
    </row>
    <row r="147" spans="1:15" ht="13.5" thickBot="1" x14ac:dyDescent="0.35">
      <c r="A147" s="320" t="s">
        <v>1314</v>
      </c>
      <c r="B147" s="314" t="s">
        <v>257</v>
      </c>
      <c r="C147" s="780">
        <f>I126</f>
        <v>61801</v>
      </c>
      <c r="D147" s="780">
        <f>J126</f>
        <v>65123</v>
      </c>
      <c r="E147" s="780">
        <f>'Pay scale M'!D84</f>
        <v>68446</v>
      </c>
      <c r="F147" s="780">
        <f>'Pay scale M'!D91</f>
        <v>71769</v>
      </c>
      <c r="G147" s="780">
        <f>'Pay scale M'!D98</f>
        <v>75090</v>
      </c>
      <c r="H147" s="780">
        <f>'Pay scale M'!D108</f>
        <v>78414</v>
      </c>
      <c r="I147" s="189"/>
      <c r="J147" s="189"/>
      <c r="K147" s="189"/>
      <c r="L147" s="189"/>
      <c r="M147" s="142"/>
      <c r="N147" s="365"/>
      <c r="O147" s="365">
        <v>10</v>
      </c>
    </row>
    <row r="148" spans="1:15" ht="13.5" thickBot="1" x14ac:dyDescent="0.35">
      <c r="A148" s="142"/>
      <c r="B148" s="139"/>
      <c r="C148" s="322"/>
      <c r="D148" s="322"/>
      <c r="E148" s="322"/>
      <c r="F148" s="322"/>
      <c r="G148" s="322"/>
      <c r="H148" s="322"/>
      <c r="I148" s="189"/>
      <c r="J148" s="189"/>
      <c r="K148" s="189"/>
      <c r="L148" s="189"/>
      <c r="M148" s="142"/>
      <c r="N148" s="365"/>
      <c r="O148" s="365"/>
    </row>
    <row r="149" spans="1:15" ht="13.5" thickBot="1" x14ac:dyDescent="0.35">
      <c r="A149" s="142"/>
      <c r="B149" s="316" t="s">
        <v>244</v>
      </c>
      <c r="C149" s="766">
        <v>1</v>
      </c>
      <c r="D149" s="766">
        <v>2</v>
      </c>
      <c r="E149" s="322"/>
      <c r="F149" s="322"/>
      <c r="G149" s="322"/>
      <c r="H149" s="322"/>
      <c r="I149" s="189"/>
      <c r="J149" s="189"/>
      <c r="K149" s="189"/>
      <c r="L149" s="189"/>
      <c r="M149" s="142"/>
      <c r="N149" s="365"/>
      <c r="O149" s="365"/>
    </row>
    <row r="150" spans="1:15" ht="13" x14ac:dyDescent="0.3">
      <c r="A150" s="319"/>
      <c r="B150" s="309" t="s">
        <v>245</v>
      </c>
      <c r="C150" s="321">
        <v>20</v>
      </c>
      <c r="D150" s="321">
        <v>40</v>
      </c>
      <c r="E150" s="329"/>
      <c r="F150" s="329"/>
      <c r="G150" s="329"/>
      <c r="H150" s="329"/>
      <c r="I150" s="329"/>
      <c r="J150" s="329"/>
      <c r="K150" s="329"/>
      <c r="L150" s="189"/>
      <c r="M150" s="142"/>
      <c r="N150" s="365"/>
      <c r="O150" s="365"/>
    </row>
    <row r="151" spans="1:15" ht="13.5" thickBot="1" x14ac:dyDescent="0.35">
      <c r="A151" s="320" t="s">
        <v>1315</v>
      </c>
      <c r="B151" s="313" t="s">
        <v>257</v>
      </c>
      <c r="C151" s="816">
        <f>'Pay scale M'!D5</f>
        <v>27115</v>
      </c>
      <c r="D151" s="816">
        <f>'Pay scale M'!D7</f>
        <v>28808</v>
      </c>
      <c r="E151" s="798" t="s">
        <v>1429</v>
      </c>
      <c r="F151" s="189"/>
      <c r="G151" s="189"/>
      <c r="H151" s="189"/>
      <c r="I151" s="189"/>
      <c r="J151" s="189"/>
      <c r="K151" s="189"/>
      <c r="L151" s="189"/>
      <c r="M151" s="142"/>
      <c r="N151" s="365">
        <v>40</v>
      </c>
      <c r="O151" s="365"/>
    </row>
    <row r="152" spans="1:15" ht="13.5" thickBot="1" x14ac:dyDescent="0.35">
      <c r="A152" s="142"/>
      <c r="B152" s="139"/>
      <c r="C152" s="322"/>
      <c r="D152" s="322"/>
      <c r="E152" s="189"/>
      <c r="F152" s="189"/>
      <c r="G152" s="189"/>
      <c r="H152" s="189"/>
      <c r="I152" s="189"/>
      <c r="J152" s="189"/>
      <c r="K152" s="189"/>
      <c r="L152" s="189"/>
      <c r="M152" s="142"/>
      <c r="N152" s="365"/>
      <c r="O152" s="365"/>
    </row>
    <row r="153" spans="1:15" ht="13.5" thickBot="1" x14ac:dyDescent="0.35">
      <c r="A153" s="142"/>
      <c r="B153" s="316" t="s">
        <v>244</v>
      </c>
      <c r="C153" s="766">
        <v>1</v>
      </c>
      <c r="D153" s="322"/>
      <c r="E153" s="189"/>
      <c r="F153" s="189"/>
      <c r="G153" s="189"/>
      <c r="H153" s="189"/>
      <c r="I153" s="189"/>
      <c r="J153" s="189"/>
      <c r="K153" s="189"/>
      <c r="L153" s="189"/>
      <c r="M153" s="142"/>
      <c r="N153" s="365"/>
      <c r="O153" s="365"/>
    </row>
    <row r="154" spans="1:15" ht="13" x14ac:dyDescent="0.3">
      <c r="A154" s="319"/>
      <c r="B154" s="309" t="s">
        <v>245</v>
      </c>
      <c r="C154" s="321">
        <v>30</v>
      </c>
      <c r="D154" s="329"/>
      <c r="E154" s="329"/>
      <c r="F154" s="329"/>
      <c r="G154" s="329"/>
      <c r="H154" s="329"/>
      <c r="I154" s="329"/>
      <c r="J154" s="329"/>
      <c r="K154" s="329"/>
      <c r="L154" s="189"/>
      <c r="M154" s="142"/>
      <c r="N154" s="365"/>
      <c r="O154" s="365"/>
    </row>
    <row r="155" spans="1:15" ht="13.5" thickBot="1" x14ac:dyDescent="0.35">
      <c r="A155" s="320" t="s">
        <v>1316</v>
      </c>
      <c r="B155" s="313" t="s">
        <v>257</v>
      </c>
      <c r="C155" s="768">
        <f>'Pay scale M'!D6</f>
        <v>23930</v>
      </c>
      <c r="D155" s="754" t="s">
        <v>1558</v>
      </c>
      <c r="E155" s="189"/>
      <c r="F155" s="189"/>
      <c r="G155" s="189"/>
      <c r="H155" s="189"/>
      <c r="I155" s="189"/>
      <c r="J155" s="189"/>
      <c r="K155" s="189"/>
      <c r="L155" s="189"/>
      <c r="M155" s="142"/>
      <c r="N155" s="365">
        <v>40</v>
      </c>
      <c r="O155" s="365"/>
    </row>
    <row r="156" spans="1:15" ht="13.5" thickBot="1" x14ac:dyDescent="0.35">
      <c r="A156" s="142"/>
      <c r="B156" s="139"/>
      <c r="C156" s="779"/>
      <c r="D156" s="189"/>
      <c r="E156" s="189"/>
      <c r="F156" s="189"/>
      <c r="G156" s="189"/>
      <c r="H156" s="189"/>
      <c r="I156" s="189"/>
      <c r="J156" s="189"/>
      <c r="K156" s="189"/>
      <c r="L156" s="189"/>
      <c r="M156" s="142"/>
      <c r="N156" s="365"/>
      <c r="O156" s="365"/>
    </row>
    <row r="157" spans="1:15" ht="13.5" thickBot="1" x14ac:dyDescent="0.35">
      <c r="A157" s="142"/>
      <c r="B157" s="316" t="s">
        <v>244</v>
      </c>
      <c r="C157" s="766">
        <v>1</v>
      </c>
      <c r="D157" s="766">
        <v>2</v>
      </c>
      <c r="E157" s="766">
        <v>3</v>
      </c>
      <c r="F157" s="189"/>
      <c r="G157" s="189"/>
      <c r="H157" s="189"/>
      <c r="I157" s="189"/>
      <c r="J157" s="189"/>
      <c r="K157" s="189"/>
      <c r="L157" s="189"/>
      <c r="M157" s="142"/>
      <c r="N157" s="365"/>
      <c r="O157" s="365"/>
    </row>
    <row r="158" spans="1:15" ht="13" x14ac:dyDescent="0.3">
      <c r="A158" s="319"/>
      <c r="B158" s="309" t="s">
        <v>245</v>
      </c>
      <c r="C158" s="321">
        <v>20</v>
      </c>
      <c r="D158" s="321">
        <v>40</v>
      </c>
      <c r="E158" s="321">
        <v>50</v>
      </c>
      <c r="F158" s="329"/>
      <c r="G158" s="329"/>
      <c r="H158" s="329"/>
      <c r="I158" s="329"/>
      <c r="J158" s="329"/>
      <c r="K158" s="329"/>
      <c r="L158" s="189"/>
      <c r="M158" s="142"/>
      <c r="N158" s="365"/>
      <c r="O158" s="365"/>
    </row>
    <row r="159" spans="1:15" ht="13.5" thickBot="1" x14ac:dyDescent="0.35">
      <c r="A159" s="320" t="s">
        <v>1317</v>
      </c>
      <c r="B159" s="313" t="s">
        <v>257</v>
      </c>
      <c r="C159" s="816">
        <f>C151</f>
        <v>27115</v>
      </c>
      <c r="D159" s="816">
        <f>D151</f>
        <v>28808</v>
      </c>
      <c r="E159" s="816">
        <f>'Pay scale M'!D8</f>
        <v>30502</v>
      </c>
      <c r="F159" s="798" t="s">
        <v>1429</v>
      </c>
      <c r="G159" s="322"/>
      <c r="H159" s="322"/>
      <c r="I159" s="322"/>
      <c r="J159" s="189"/>
      <c r="K159" s="189"/>
      <c r="L159" s="189"/>
      <c r="M159" s="142"/>
      <c r="N159" s="365">
        <v>40</v>
      </c>
      <c r="O159" s="365"/>
    </row>
    <row r="160" spans="1:15" ht="13.5" thickBot="1" x14ac:dyDescent="0.35">
      <c r="A160" s="142"/>
      <c r="B160" s="139"/>
      <c r="C160" s="322"/>
      <c r="D160" s="322"/>
      <c r="E160" s="322"/>
      <c r="F160" s="322"/>
      <c r="G160" s="322"/>
      <c r="H160" s="322"/>
      <c r="I160" s="322"/>
      <c r="J160" s="189"/>
      <c r="K160" s="189"/>
      <c r="L160" s="189"/>
      <c r="M160" s="142"/>
      <c r="N160" s="365"/>
      <c r="O160" s="365"/>
    </row>
    <row r="161" spans="1:15" ht="13.5" thickBot="1" x14ac:dyDescent="0.35">
      <c r="A161" s="142"/>
      <c r="B161" s="316" t="s">
        <v>244</v>
      </c>
      <c r="C161" s="766">
        <v>1</v>
      </c>
      <c r="D161" s="322"/>
      <c r="E161" s="322"/>
      <c r="F161" s="322"/>
      <c r="G161" s="322"/>
      <c r="H161" s="322"/>
      <c r="I161" s="322"/>
      <c r="J161" s="189"/>
      <c r="K161" s="189"/>
      <c r="L161" s="189"/>
      <c r="M161" s="142"/>
      <c r="N161" s="365"/>
      <c r="O161" s="365"/>
    </row>
    <row r="162" spans="1:15" ht="13" x14ac:dyDescent="0.3">
      <c r="A162" s="319"/>
      <c r="B162" s="309" t="s">
        <v>245</v>
      </c>
      <c r="C162" s="799">
        <v>40</v>
      </c>
      <c r="D162" s="817"/>
      <c r="E162" s="817"/>
      <c r="F162" s="817"/>
      <c r="G162" s="817"/>
      <c r="H162" s="817"/>
      <c r="I162" s="817"/>
      <c r="J162" s="329"/>
      <c r="K162" s="329"/>
      <c r="L162" s="189"/>
      <c r="M162" s="142"/>
      <c r="N162" s="365"/>
      <c r="O162" s="365"/>
    </row>
    <row r="163" spans="1:15" ht="13.5" thickBot="1" x14ac:dyDescent="0.35">
      <c r="A163" s="320" t="s">
        <v>1318</v>
      </c>
      <c r="B163" s="313" t="s">
        <v>257</v>
      </c>
      <c r="C163" s="772">
        <f>D159</f>
        <v>28808</v>
      </c>
      <c r="D163" s="798"/>
      <c r="E163" s="322"/>
      <c r="F163" s="322"/>
      <c r="G163" s="322"/>
      <c r="H163" s="322"/>
      <c r="I163" s="322"/>
      <c r="J163" s="189"/>
      <c r="K163" s="189"/>
      <c r="L163" s="189"/>
      <c r="M163" s="142"/>
      <c r="N163" s="365">
        <v>40</v>
      </c>
      <c r="O163" s="365"/>
    </row>
    <row r="164" spans="1:15" ht="13.5" thickBot="1" x14ac:dyDescent="0.35">
      <c r="A164" s="142"/>
      <c r="B164" s="139"/>
      <c r="C164" s="322"/>
      <c r="D164" s="322"/>
      <c r="E164" s="322"/>
      <c r="F164" s="322"/>
      <c r="G164" s="322"/>
      <c r="H164" s="322"/>
      <c r="I164" s="322"/>
      <c r="J164" s="189"/>
      <c r="K164" s="189"/>
      <c r="L164" s="189"/>
      <c r="M164" s="142"/>
      <c r="N164" s="365"/>
      <c r="O164" s="365"/>
    </row>
    <row r="165" spans="1:15" ht="13.5" thickBot="1" x14ac:dyDescent="0.35">
      <c r="A165" s="142"/>
      <c r="B165" s="316" t="s">
        <v>244</v>
      </c>
      <c r="C165" s="766">
        <v>1</v>
      </c>
      <c r="D165" s="766">
        <v>2</v>
      </c>
      <c r="E165" s="766">
        <v>3</v>
      </c>
      <c r="F165" s="322"/>
      <c r="G165" s="322"/>
      <c r="H165" s="322"/>
      <c r="I165" s="322"/>
      <c r="J165" s="189"/>
      <c r="K165" s="189"/>
      <c r="L165" s="189"/>
      <c r="M165" s="142"/>
      <c r="N165" s="365"/>
      <c r="O165" s="365"/>
    </row>
    <row r="166" spans="1:15" ht="13.5" thickBot="1" x14ac:dyDescent="0.35">
      <c r="A166" s="325" t="s">
        <v>325</v>
      </c>
      <c r="B166" s="309" t="s">
        <v>245</v>
      </c>
      <c r="C166" s="799">
        <v>20</v>
      </c>
      <c r="D166" s="799">
        <v>40</v>
      </c>
      <c r="E166" s="799">
        <v>50</v>
      </c>
      <c r="F166" s="322"/>
      <c r="G166" s="322"/>
      <c r="H166" s="322"/>
      <c r="I166" s="322"/>
      <c r="J166" s="189"/>
      <c r="K166" s="189"/>
      <c r="L166" s="189"/>
      <c r="M166" s="142"/>
      <c r="N166" s="365"/>
      <c r="O166" s="365"/>
    </row>
    <row r="167" spans="1:15" ht="13.5" thickBot="1" x14ac:dyDescent="0.35">
      <c r="A167" s="326" t="s">
        <v>1319</v>
      </c>
      <c r="B167" s="314" t="s">
        <v>257</v>
      </c>
      <c r="C167" s="780">
        <f>C159</f>
        <v>27115</v>
      </c>
      <c r="D167" s="780">
        <f>D159</f>
        <v>28808</v>
      </c>
      <c r="E167" s="780">
        <f>E159</f>
        <v>30502</v>
      </c>
      <c r="F167" s="322"/>
      <c r="G167" s="322"/>
      <c r="H167" s="322"/>
      <c r="I167" s="322"/>
      <c r="J167" s="189"/>
      <c r="K167" s="189"/>
      <c r="L167" s="189"/>
      <c r="M167" s="142"/>
      <c r="N167" s="365">
        <v>40</v>
      </c>
      <c r="O167" s="365"/>
    </row>
    <row r="168" spans="1:15" ht="13.5" thickBot="1" x14ac:dyDescent="0.35">
      <c r="A168" s="818"/>
      <c r="B168" s="139"/>
      <c r="C168" s="322"/>
      <c r="D168" s="322"/>
      <c r="E168" s="322"/>
      <c r="F168" s="322"/>
      <c r="G168" s="322"/>
      <c r="H168" s="322"/>
      <c r="I168" s="322"/>
      <c r="J168" s="189"/>
      <c r="K168" s="189"/>
      <c r="L168" s="189"/>
      <c r="M168" s="142"/>
      <c r="N168" s="365"/>
      <c r="O168" s="365"/>
    </row>
    <row r="169" spans="1:15" ht="13.5" thickBot="1" x14ac:dyDescent="0.35">
      <c r="A169" s="818"/>
      <c r="B169" s="316" t="s">
        <v>244</v>
      </c>
      <c r="C169" s="766">
        <v>1</v>
      </c>
      <c r="D169" s="322"/>
      <c r="E169" s="322"/>
      <c r="F169" s="322"/>
      <c r="G169" s="322"/>
      <c r="H169" s="322"/>
      <c r="I169" s="322"/>
      <c r="J169" s="189"/>
      <c r="K169" s="189"/>
      <c r="L169" s="189"/>
      <c r="M169" s="142"/>
      <c r="N169" s="365"/>
      <c r="O169" s="365"/>
    </row>
    <row r="170" spans="1:15" ht="13" x14ac:dyDescent="0.3">
      <c r="A170" s="319" t="s">
        <v>325</v>
      </c>
      <c r="B170" s="309" t="s">
        <v>245</v>
      </c>
      <c r="C170" s="799">
        <v>40</v>
      </c>
      <c r="D170" s="817"/>
      <c r="E170" s="817"/>
      <c r="F170" s="322"/>
      <c r="G170" s="322"/>
      <c r="H170" s="322"/>
      <c r="I170" s="322"/>
      <c r="J170" s="189"/>
      <c r="K170" s="189"/>
      <c r="L170" s="189"/>
      <c r="M170" s="142"/>
      <c r="N170" s="365"/>
      <c r="O170" s="365"/>
    </row>
    <row r="171" spans="1:15" ht="13.5" thickBot="1" x14ac:dyDescent="0.35">
      <c r="A171" s="320" t="s">
        <v>1320</v>
      </c>
      <c r="B171" s="313" t="s">
        <v>257</v>
      </c>
      <c r="C171" s="772">
        <f>C163</f>
        <v>28808</v>
      </c>
      <c r="D171" s="798"/>
      <c r="E171" s="322"/>
      <c r="F171" s="322"/>
      <c r="G171" s="322"/>
      <c r="H171" s="322"/>
      <c r="I171" s="322"/>
      <c r="J171" s="189"/>
      <c r="K171" s="189"/>
      <c r="L171" s="189"/>
      <c r="M171" s="142"/>
      <c r="N171" s="365">
        <v>40</v>
      </c>
      <c r="O171" s="365"/>
    </row>
    <row r="172" spans="1:15" ht="13.5" thickBot="1" x14ac:dyDescent="0.35">
      <c r="A172" s="142"/>
      <c r="B172" s="139"/>
      <c r="C172" s="322"/>
      <c r="D172" s="322"/>
      <c r="E172" s="322"/>
      <c r="F172" s="322"/>
      <c r="G172" s="322"/>
      <c r="H172" s="322"/>
      <c r="I172" s="322"/>
      <c r="J172" s="189"/>
      <c r="K172" s="189"/>
      <c r="L172" s="189"/>
      <c r="M172" s="142"/>
      <c r="N172" s="365"/>
      <c r="O172" s="365"/>
    </row>
    <row r="173" spans="1:15" ht="13.5" thickBot="1" x14ac:dyDescent="0.35">
      <c r="A173" s="142"/>
      <c r="B173" s="316" t="s">
        <v>244</v>
      </c>
      <c r="C173" s="766">
        <v>1</v>
      </c>
      <c r="D173" s="766">
        <v>2</v>
      </c>
      <c r="E173" s="766">
        <v>3</v>
      </c>
      <c r="F173" s="322"/>
      <c r="G173" s="322"/>
      <c r="H173" s="322"/>
      <c r="I173" s="322"/>
      <c r="J173" s="189"/>
      <c r="K173" s="189"/>
      <c r="L173" s="189"/>
      <c r="M173" s="142"/>
      <c r="N173" s="365"/>
      <c r="O173" s="365"/>
    </row>
    <row r="174" spans="1:15" ht="13.5" thickBot="1" x14ac:dyDescent="0.35">
      <c r="A174" s="325" t="s">
        <v>325</v>
      </c>
      <c r="B174" s="309" t="s">
        <v>245</v>
      </c>
      <c r="C174" s="799">
        <v>60</v>
      </c>
      <c r="D174" s="799">
        <v>70</v>
      </c>
      <c r="E174" s="799">
        <v>90</v>
      </c>
      <c r="F174" s="322"/>
      <c r="G174" s="322"/>
      <c r="H174" s="322"/>
      <c r="I174" s="322"/>
      <c r="J174" s="189"/>
      <c r="K174" s="189"/>
      <c r="L174" s="189"/>
      <c r="M174" s="142"/>
      <c r="N174" s="365"/>
      <c r="O174" s="365"/>
    </row>
    <row r="175" spans="1:15" ht="13.5" thickBot="1" x14ac:dyDescent="0.35">
      <c r="A175" s="326" t="s">
        <v>1321</v>
      </c>
      <c r="B175" s="314" t="s">
        <v>257</v>
      </c>
      <c r="C175" s="780">
        <f>'Pay scale M'!D10</f>
        <v>33633</v>
      </c>
      <c r="D175" s="780">
        <f>'Pay scale M'!D13</f>
        <v>35833</v>
      </c>
      <c r="E175" s="780">
        <f>'Pay scale M'!D17</f>
        <v>38031</v>
      </c>
      <c r="F175" s="819"/>
      <c r="G175" s="322"/>
      <c r="H175" s="322"/>
      <c r="I175" s="322"/>
      <c r="J175" s="189"/>
      <c r="K175" s="189"/>
      <c r="L175" s="189"/>
      <c r="M175" s="142"/>
      <c r="N175" s="365">
        <v>40</v>
      </c>
      <c r="O175" s="365"/>
    </row>
    <row r="176" spans="1:15" ht="13.5" thickBot="1" x14ac:dyDescent="0.35">
      <c r="A176" s="818"/>
      <c r="B176" s="139"/>
      <c r="C176" s="322"/>
      <c r="D176" s="322"/>
      <c r="E176" s="322"/>
      <c r="F176" s="322"/>
      <c r="G176" s="322"/>
      <c r="H176" s="322"/>
      <c r="I176" s="322"/>
      <c r="J176" s="189"/>
      <c r="K176" s="189"/>
      <c r="L176" s="189"/>
      <c r="M176" s="142"/>
      <c r="N176" s="365"/>
      <c r="O176" s="365"/>
    </row>
    <row r="177" spans="1:15" ht="13.5" thickBot="1" x14ac:dyDescent="0.35">
      <c r="A177" s="818"/>
      <c r="B177" s="316" t="s">
        <v>244</v>
      </c>
      <c r="C177" s="766">
        <v>1</v>
      </c>
      <c r="D177" s="322"/>
      <c r="E177" s="322"/>
      <c r="F177" s="322"/>
      <c r="G177" s="322"/>
      <c r="H177" s="322"/>
      <c r="I177" s="322"/>
      <c r="J177" s="189"/>
      <c r="K177" s="189"/>
      <c r="L177" s="189"/>
      <c r="M177" s="142"/>
      <c r="N177" s="365"/>
      <c r="O177" s="365"/>
    </row>
    <row r="178" spans="1:15" ht="13.5" thickBot="1" x14ac:dyDescent="0.35">
      <c r="A178" s="820" t="s">
        <v>325</v>
      </c>
      <c r="B178" s="309" t="s">
        <v>245</v>
      </c>
      <c r="C178" s="821">
        <v>70</v>
      </c>
      <c r="D178" s="322"/>
      <c r="E178" s="322"/>
      <c r="F178" s="322"/>
      <c r="G178" s="322"/>
      <c r="H178" s="322"/>
      <c r="I178" s="322"/>
      <c r="J178" s="189"/>
      <c r="K178" s="189"/>
      <c r="L178" s="189"/>
      <c r="M178" s="142"/>
      <c r="N178" s="365"/>
      <c r="O178" s="365"/>
    </row>
    <row r="179" spans="1:15" ht="13.5" thickBot="1" x14ac:dyDescent="0.35">
      <c r="A179" s="326" t="s">
        <v>1322</v>
      </c>
      <c r="B179" s="314" t="s">
        <v>257</v>
      </c>
      <c r="C179" s="816">
        <f>D175</f>
        <v>35833</v>
      </c>
      <c r="D179" s="798"/>
      <c r="E179" s="322"/>
      <c r="F179" s="322"/>
      <c r="G179" s="779" t="s">
        <v>325</v>
      </c>
      <c r="H179" s="322"/>
      <c r="I179" s="322"/>
      <c r="J179" s="189"/>
      <c r="K179" s="189"/>
      <c r="L179" s="189"/>
      <c r="M179" s="142"/>
      <c r="N179" s="365">
        <v>40</v>
      </c>
      <c r="O179" s="365"/>
    </row>
    <row r="180" spans="1:15" ht="13.5" thickBot="1" x14ac:dyDescent="0.35">
      <c r="A180" s="818"/>
      <c r="B180" s="139"/>
      <c r="C180" s="822"/>
      <c r="D180" s="322"/>
      <c r="E180" s="322"/>
      <c r="F180" s="322"/>
      <c r="G180" s="322"/>
      <c r="H180" s="322"/>
      <c r="I180" s="322"/>
      <c r="J180" s="189"/>
      <c r="K180" s="189"/>
      <c r="L180" s="189"/>
      <c r="M180" s="142"/>
      <c r="N180" s="365"/>
      <c r="O180" s="365"/>
    </row>
    <row r="181" spans="1:15" ht="13.5" thickBot="1" x14ac:dyDescent="0.35">
      <c r="A181" s="818"/>
      <c r="B181" s="316" t="s">
        <v>244</v>
      </c>
      <c r="C181" s="766">
        <v>1</v>
      </c>
      <c r="D181" s="766">
        <v>2</v>
      </c>
      <c r="E181" s="766">
        <v>3</v>
      </c>
      <c r="F181" s="766">
        <v>4</v>
      </c>
      <c r="G181" s="766">
        <v>5</v>
      </c>
      <c r="H181" s="328">
        <v>6</v>
      </c>
      <c r="I181" s="328">
        <v>7</v>
      </c>
      <c r="J181" s="823"/>
      <c r="K181" s="824"/>
      <c r="L181" s="824"/>
      <c r="M181" s="825"/>
      <c r="N181" s="365"/>
      <c r="O181" s="365"/>
    </row>
    <row r="182" spans="1:15" ht="13.5" thickBot="1" x14ac:dyDescent="0.35">
      <c r="A182" s="826"/>
      <c r="B182" s="309" t="s">
        <v>245</v>
      </c>
      <c r="C182" s="799">
        <v>62</v>
      </c>
      <c r="D182" s="799">
        <v>72</v>
      </c>
      <c r="E182" s="799">
        <v>97</v>
      </c>
      <c r="F182" s="799">
        <v>110</v>
      </c>
      <c r="G182" s="799">
        <v>140</v>
      </c>
      <c r="H182" s="799">
        <v>170</v>
      </c>
      <c r="I182" s="799">
        <v>200</v>
      </c>
      <c r="J182" s="827"/>
      <c r="K182" s="329"/>
      <c r="L182" s="189"/>
      <c r="M182" s="142"/>
      <c r="N182" s="365"/>
      <c r="O182" s="365"/>
    </row>
    <row r="183" spans="1:15" ht="13.5" thickBot="1" x14ac:dyDescent="0.35">
      <c r="A183" s="320" t="s">
        <v>1246</v>
      </c>
      <c r="B183" s="314" t="s">
        <v>257</v>
      </c>
      <c r="C183" s="327">
        <f>'Pay scale M'!D11</f>
        <v>33798</v>
      </c>
      <c r="D183" s="327">
        <f>'Pay scale M'!D14</f>
        <v>36009</v>
      </c>
      <c r="E183" s="327">
        <f>'Pay scale M'!D20</f>
        <v>38218</v>
      </c>
      <c r="F183" s="327">
        <f>'Pay scale M'!D22</f>
        <v>40429</v>
      </c>
      <c r="G183" s="327">
        <f>'Pay scale M'!D27</f>
        <v>42638</v>
      </c>
      <c r="H183" s="327">
        <f>'Pay scale M'!D33</f>
        <v>44849</v>
      </c>
      <c r="I183" s="327">
        <f>'Pay scale M'!D38</f>
        <v>47059</v>
      </c>
      <c r="J183" s="800"/>
      <c r="K183" s="189"/>
      <c r="L183" s="189"/>
      <c r="M183" s="142"/>
      <c r="N183" s="365">
        <v>40</v>
      </c>
      <c r="O183" s="365"/>
    </row>
    <row r="184" spans="1:15" ht="13.5" thickBot="1" x14ac:dyDescent="0.35">
      <c r="A184" s="142"/>
      <c r="B184" s="139"/>
      <c r="C184" s="322"/>
      <c r="D184" s="322"/>
      <c r="E184" s="322"/>
      <c r="F184" s="322"/>
      <c r="G184" s="322"/>
      <c r="H184" s="322"/>
      <c r="I184" s="322"/>
      <c r="J184" s="189"/>
      <c r="K184" s="189"/>
      <c r="L184" s="189"/>
      <c r="M184" s="142"/>
      <c r="N184" s="365"/>
      <c r="O184" s="365"/>
    </row>
    <row r="185" spans="1:15" ht="13.5" thickBot="1" x14ac:dyDescent="0.35">
      <c r="A185" s="142"/>
      <c r="B185" s="316" t="s">
        <v>244</v>
      </c>
      <c r="C185" s="766">
        <v>1</v>
      </c>
      <c r="D185" s="322"/>
      <c r="E185" s="322"/>
      <c r="F185" s="322"/>
      <c r="G185" s="322"/>
      <c r="H185" s="322"/>
      <c r="I185" s="322"/>
      <c r="J185" s="189"/>
      <c r="K185" s="189"/>
      <c r="L185" s="189"/>
      <c r="M185" s="142"/>
      <c r="N185" s="365"/>
      <c r="O185" s="365"/>
    </row>
    <row r="186" spans="1:15" ht="13.5" thickBot="1" x14ac:dyDescent="0.35">
      <c r="A186" s="319"/>
      <c r="B186" s="309" t="s">
        <v>245</v>
      </c>
      <c r="C186" s="321">
        <v>112</v>
      </c>
      <c r="D186" s="329"/>
      <c r="E186" s="329"/>
      <c r="F186" s="329"/>
      <c r="G186" s="329"/>
      <c r="H186" s="329"/>
      <c r="I186" s="329"/>
      <c r="J186" s="329"/>
      <c r="K186" s="329"/>
      <c r="L186" s="189"/>
      <c r="M186" s="142"/>
      <c r="N186" s="365"/>
      <c r="O186" s="365"/>
    </row>
    <row r="187" spans="1:15" ht="13.5" thickBot="1" x14ac:dyDescent="0.35">
      <c r="A187" s="320" t="s">
        <v>1247</v>
      </c>
      <c r="B187" s="314" t="s">
        <v>257</v>
      </c>
      <c r="C187" s="767">
        <f>'Pay scale M'!D23</f>
        <v>40421.1</v>
      </c>
      <c r="D187" s="189"/>
      <c r="E187" s="189"/>
      <c r="F187" s="189"/>
      <c r="G187" s="189"/>
      <c r="H187" s="189"/>
      <c r="I187" s="189"/>
      <c r="J187" s="189"/>
      <c r="K187" s="189"/>
      <c r="L187" s="189"/>
      <c r="M187" s="142"/>
      <c r="N187" s="365">
        <v>40</v>
      </c>
      <c r="O187" s="365"/>
    </row>
    <row r="188" spans="1:15" ht="13.5" thickBot="1" x14ac:dyDescent="0.35">
      <c r="A188" s="142"/>
      <c r="B188" s="139"/>
      <c r="C188" s="779"/>
      <c r="D188" s="189"/>
      <c r="E188" s="189"/>
      <c r="F188" s="189"/>
      <c r="G188" s="189"/>
      <c r="H188" s="189"/>
      <c r="I188" s="189"/>
      <c r="J188" s="189"/>
      <c r="K188" s="189"/>
      <c r="L188" s="189"/>
      <c r="M188" s="142"/>
      <c r="N188" s="365"/>
      <c r="O188" s="365"/>
    </row>
    <row r="189" spans="1:15" ht="13.5" thickBot="1" x14ac:dyDescent="0.35">
      <c r="A189" s="142"/>
      <c r="B189" s="316" t="s">
        <v>244</v>
      </c>
      <c r="C189" s="766">
        <v>1</v>
      </c>
      <c r="D189" s="766">
        <v>2</v>
      </c>
      <c r="E189" s="766">
        <v>3</v>
      </c>
      <c r="F189" s="766">
        <v>4</v>
      </c>
      <c r="G189" s="766">
        <v>5</v>
      </c>
      <c r="H189" s="328">
        <v>6</v>
      </c>
      <c r="I189" s="328">
        <v>7</v>
      </c>
      <c r="J189" s="328">
        <v>8</v>
      </c>
      <c r="K189" s="328">
        <v>9</v>
      </c>
      <c r="L189" s="328">
        <v>10</v>
      </c>
      <c r="M189" s="142"/>
      <c r="N189" s="365"/>
      <c r="O189" s="365"/>
    </row>
    <row r="190" spans="1:15" ht="13.5" thickBot="1" x14ac:dyDescent="0.35">
      <c r="A190" s="319"/>
      <c r="B190" s="309" t="s">
        <v>245</v>
      </c>
      <c r="C190" s="321">
        <v>80</v>
      </c>
      <c r="D190" s="321">
        <v>100</v>
      </c>
      <c r="E190" s="321">
        <v>130</v>
      </c>
      <c r="F190" s="321">
        <v>150</v>
      </c>
      <c r="G190" s="321">
        <v>190</v>
      </c>
      <c r="H190" s="321">
        <v>220</v>
      </c>
      <c r="I190" s="321">
        <v>240</v>
      </c>
      <c r="J190" s="321">
        <v>280</v>
      </c>
      <c r="K190" s="321">
        <v>300</v>
      </c>
      <c r="L190" s="321">
        <v>314</v>
      </c>
      <c r="M190" s="142"/>
      <c r="N190" s="365"/>
      <c r="O190" s="365"/>
    </row>
    <row r="191" spans="1:15" ht="13.5" thickBot="1" x14ac:dyDescent="0.35">
      <c r="A191" s="320" t="s">
        <v>1162</v>
      </c>
      <c r="B191" s="314" t="s">
        <v>257</v>
      </c>
      <c r="C191" s="780">
        <f>'Pay scale M'!D16</f>
        <v>37496</v>
      </c>
      <c r="D191" s="780">
        <f>'Pay scale M'!D21</f>
        <v>39353</v>
      </c>
      <c r="E191" s="780">
        <f>'Pay scale M'!D25</f>
        <v>41209</v>
      </c>
      <c r="F191" s="780">
        <f>'Pay scale M'!D29</f>
        <v>43068</v>
      </c>
      <c r="G191" s="780">
        <f>'Pay scale M'!D35</f>
        <v>45305</v>
      </c>
      <c r="H191" s="780">
        <f>'Pay scale M'!D40</f>
        <v>47547</v>
      </c>
      <c r="I191" s="780">
        <f>'Pay scale M'!D44</f>
        <v>49787</v>
      </c>
      <c r="J191" s="780">
        <f>'Pay scale M'!D50</f>
        <v>52028</v>
      </c>
      <c r="K191" s="780">
        <f>'Pay scale M'!D54</f>
        <v>54267</v>
      </c>
      <c r="L191" s="780">
        <f>'Pay scale M'!D57</f>
        <v>56510</v>
      </c>
      <c r="M191" s="142"/>
      <c r="N191" s="365">
        <v>40</v>
      </c>
      <c r="O191" s="365"/>
    </row>
    <row r="192" spans="1:15" ht="13.5" thickBot="1" x14ac:dyDescent="0.35">
      <c r="A192" s="142"/>
      <c r="B192" s="139"/>
      <c r="C192" s="322"/>
      <c r="D192" s="322"/>
      <c r="E192" s="322"/>
      <c r="F192" s="322"/>
      <c r="G192" s="322"/>
      <c r="H192" s="322"/>
      <c r="I192" s="322"/>
      <c r="J192" s="322"/>
      <c r="K192" s="322"/>
      <c r="L192" s="322"/>
      <c r="M192" s="142"/>
      <c r="N192" s="365"/>
      <c r="O192" s="365"/>
    </row>
    <row r="193" spans="1:15" ht="13.5" thickBot="1" x14ac:dyDescent="0.35">
      <c r="A193" s="142"/>
      <c r="B193" s="316" t="s">
        <v>244</v>
      </c>
      <c r="C193" s="766">
        <v>1</v>
      </c>
      <c r="D193" s="322"/>
      <c r="E193" s="322"/>
      <c r="F193" s="322"/>
      <c r="G193" s="322"/>
      <c r="H193" s="322"/>
      <c r="I193" s="322"/>
      <c r="J193" s="322"/>
      <c r="K193" s="322"/>
      <c r="L193" s="322"/>
      <c r="M193" s="142"/>
      <c r="N193" s="365"/>
      <c r="O193" s="365"/>
    </row>
    <row r="194" spans="1:15" ht="13.5" thickBot="1" x14ac:dyDescent="0.35">
      <c r="A194" s="319"/>
      <c r="B194" s="309" t="s">
        <v>245</v>
      </c>
      <c r="C194" s="321">
        <v>195</v>
      </c>
      <c r="D194" s="329"/>
      <c r="E194" s="329"/>
      <c r="F194" s="329"/>
      <c r="G194" s="329"/>
      <c r="H194" s="329"/>
      <c r="I194" s="329"/>
      <c r="J194" s="329"/>
      <c r="K194" s="329"/>
      <c r="L194" s="189"/>
      <c r="M194" s="142"/>
      <c r="N194" s="365"/>
      <c r="O194" s="365"/>
    </row>
    <row r="195" spans="1:15" ht="13.5" thickBot="1" x14ac:dyDescent="0.35">
      <c r="A195" s="320" t="s">
        <v>1163</v>
      </c>
      <c r="B195" s="314" t="s">
        <v>257</v>
      </c>
      <c r="C195" s="767">
        <f>'Pay scale M'!D36</f>
        <v>46407.09</v>
      </c>
      <c r="D195" s="189"/>
      <c r="E195" s="189"/>
      <c r="F195" s="189"/>
      <c r="G195" s="189"/>
      <c r="H195" s="189"/>
      <c r="I195" s="189"/>
      <c r="J195" s="189"/>
      <c r="K195" s="189"/>
      <c r="L195" s="189"/>
      <c r="M195" s="142"/>
      <c r="N195" s="365">
        <v>40</v>
      </c>
      <c r="O195" s="365"/>
    </row>
    <row r="196" spans="1:15" ht="13.5" thickBot="1" x14ac:dyDescent="0.35">
      <c r="A196" s="142"/>
      <c r="B196" s="139"/>
      <c r="C196" s="779"/>
      <c r="D196" s="189"/>
      <c r="E196" s="189"/>
      <c r="F196" s="189"/>
      <c r="G196" s="189"/>
      <c r="H196" s="189"/>
      <c r="I196" s="189"/>
      <c r="J196" s="189"/>
      <c r="K196" s="189"/>
      <c r="L196" s="189"/>
      <c r="M196" s="142"/>
      <c r="N196" s="365"/>
      <c r="O196" s="365"/>
    </row>
    <row r="197" spans="1:15" ht="13.5" thickBot="1" x14ac:dyDescent="0.35">
      <c r="A197" s="142"/>
      <c r="B197" s="316" t="s">
        <v>244</v>
      </c>
      <c r="C197" s="766">
        <v>1</v>
      </c>
      <c r="D197" s="766">
        <v>2</v>
      </c>
      <c r="E197" s="766">
        <v>3</v>
      </c>
      <c r="F197" s="766">
        <v>4</v>
      </c>
      <c r="G197" s="766">
        <v>5</v>
      </c>
      <c r="H197" s="328">
        <v>6</v>
      </c>
      <c r="I197" s="189"/>
      <c r="J197" s="189"/>
      <c r="K197" s="189"/>
      <c r="L197" s="189"/>
      <c r="M197" s="142"/>
      <c r="N197" s="365"/>
      <c r="O197" s="365"/>
    </row>
    <row r="198" spans="1:15" ht="13.5" thickBot="1" x14ac:dyDescent="0.35">
      <c r="A198" s="325" t="s">
        <v>325</v>
      </c>
      <c r="B198" s="511" t="s">
        <v>245</v>
      </c>
      <c r="C198" s="321">
        <v>75</v>
      </c>
      <c r="D198" s="321">
        <v>95</v>
      </c>
      <c r="E198" s="321">
        <v>130</v>
      </c>
      <c r="F198" s="321">
        <v>150</v>
      </c>
      <c r="G198" s="321">
        <v>190</v>
      </c>
      <c r="H198" s="321">
        <v>220</v>
      </c>
      <c r="I198" s="329"/>
      <c r="J198" s="329"/>
      <c r="K198" s="329"/>
      <c r="L198" s="189"/>
      <c r="M198" s="142"/>
      <c r="N198" s="365"/>
      <c r="O198" s="365"/>
    </row>
    <row r="199" spans="1:15" ht="13.5" thickBot="1" x14ac:dyDescent="0.35">
      <c r="A199" s="326" t="s">
        <v>1164</v>
      </c>
      <c r="B199" s="314" t="s">
        <v>257</v>
      </c>
      <c r="C199" s="780">
        <f>'Pay scale M'!D15</f>
        <v>35940</v>
      </c>
      <c r="D199" s="780">
        <f>'Pay scale M'!D19</f>
        <v>38137</v>
      </c>
      <c r="E199" s="780">
        <f>'Pay scale M'!D25</f>
        <v>41209</v>
      </c>
      <c r="F199" s="780">
        <f>'Pay scale M'!D29</f>
        <v>43068</v>
      </c>
      <c r="G199" s="780">
        <f>'Pay scale M'!D35</f>
        <v>45305</v>
      </c>
      <c r="H199" s="780">
        <f>'Pay scale M'!D40</f>
        <v>47547</v>
      </c>
      <c r="I199" s="322"/>
      <c r="J199" s="322"/>
      <c r="K199" s="322"/>
      <c r="L199" s="322"/>
      <c r="M199" s="142"/>
      <c r="N199" s="365">
        <v>40</v>
      </c>
      <c r="O199" s="365"/>
    </row>
    <row r="200" spans="1:15" ht="13.5" thickBot="1" x14ac:dyDescent="0.35">
      <c r="A200" s="763" t="s">
        <v>325</v>
      </c>
      <c r="B200" s="142"/>
      <c r="C200" s="828"/>
      <c r="D200" s="828"/>
      <c r="E200" s="828"/>
      <c r="F200" s="828"/>
      <c r="G200" s="828"/>
      <c r="H200" s="322"/>
      <c r="I200" s="322"/>
      <c r="J200" s="322"/>
      <c r="K200" s="322"/>
      <c r="L200" s="322"/>
      <c r="M200" s="142"/>
      <c r="N200" s="365"/>
      <c r="O200" s="365"/>
    </row>
    <row r="201" spans="1:15" ht="13.5" thickBot="1" x14ac:dyDescent="0.35">
      <c r="A201" s="763"/>
      <c r="B201" s="316" t="s">
        <v>244</v>
      </c>
      <c r="C201" s="766">
        <v>1</v>
      </c>
      <c r="D201" s="828"/>
      <c r="E201" s="828"/>
      <c r="F201" s="828"/>
      <c r="G201" s="828"/>
      <c r="H201" s="322"/>
      <c r="I201" s="322"/>
      <c r="J201" s="322"/>
      <c r="K201" s="322"/>
      <c r="L201" s="322"/>
      <c r="M201" s="142"/>
      <c r="N201" s="365"/>
      <c r="O201" s="365"/>
    </row>
    <row r="202" spans="1:15" ht="13.5" thickBot="1" x14ac:dyDescent="0.35">
      <c r="A202" s="325" t="s">
        <v>325</v>
      </c>
      <c r="B202" s="309" t="s">
        <v>245</v>
      </c>
      <c r="C202" s="799">
        <v>135</v>
      </c>
      <c r="D202" s="817"/>
      <c r="E202" s="817"/>
      <c r="F202" s="817"/>
      <c r="G202" s="817"/>
      <c r="H202" s="817"/>
      <c r="I202" s="817"/>
      <c r="J202" s="817"/>
      <c r="K202" s="817"/>
      <c r="L202" s="322"/>
      <c r="M202" s="142"/>
      <c r="N202" s="365"/>
      <c r="O202" s="365"/>
    </row>
    <row r="203" spans="1:15" ht="13.5" thickBot="1" x14ac:dyDescent="0.35">
      <c r="A203" s="326" t="s">
        <v>1165</v>
      </c>
      <c r="B203" s="314" t="s">
        <v>257</v>
      </c>
      <c r="C203" s="767">
        <f>'Pay scale M'!D26</f>
        <v>42131.38</v>
      </c>
      <c r="D203" s="322"/>
      <c r="E203" s="322"/>
      <c r="F203" s="322"/>
      <c r="G203" s="322"/>
      <c r="H203" s="322"/>
      <c r="I203" s="322"/>
      <c r="J203" s="322"/>
      <c r="K203" s="322"/>
      <c r="L203" s="322"/>
      <c r="M203" s="142"/>
      <c r="N203" s="365">
        <v>40</v>
      </c>
      <c r="O203" s="365"/>
    </row>
    <row r="204" spans="1:15" ht="13.5" thickBot="1" x14ac:dyDescent="0.35">
      <c r="A204" s="818"/>
      <c r="B204" s="139"/>
      <c r="C204" s="779"/>
      <c r="D204" s="322"/>
      <c r="E204" s="322"/>
      <c r="F204" s="322"/>
      <c r="G204" s="322"/>
      <c r="H204" s="322"/>
      <c r="I204" s="322"/>
      <c r="J204" s="322"/>
      <c r="K204" s="322"/>
      <c r="L204" s="322"/>
      <c r="M204" s="142"/>
      <c r="N204" s="365"/>
      <c r="O204" s="365"/>
    </row>
    <row r="205" spans="1:15" ht="13.5" thickBot="1" x14ac:dyDescent="0.35">
      <c r="A205" s="763" t="s">
        <v>325</v>
      </c>
      <c r="B205" s="316" t="s">
        <v>244</v>
      </c>
      <c r="C205" s="766">
        <v>1</v>
      </c>
      <c r="D205" s="766">
        <v>2</v>
      </c>
      <c r="E205" s="766">
        <v>3</v>
      </c>
      <c r="F205" s="766">
        <v>4</v>
      </c>
      <c r="G205" s="766">
        <v>5</v>
      </c>
      <c r="H205" s="328">
        <v>6</v>
      </c>
      <c r="I205" s="328">
        <v>7</v>
      </c>
      <c r="J205" s="328">
        <v>8</v>
      </c>
      <c r="K205" s="328">
        <v>9</v>
      </c>
      <c r="L205" s="328">
        <v>10</v>
      </c>
      <c r="M205" s="142"/>
      <c r="N205" s="365"/>
      <c r="O205" s="365"/>
    </row>
    <row r="206" spans="1:15" ht="13.5" thickBot="1" x14ac:dyDescent="0.35">
      <c r="A206" s="829" t="s">
        <v>325</v>
      </c>
      <c r="B206" s="511" t="s">
        <v>245</v>
      </c>
      <c r="C206" s="799">
        <v>75</v>
      </c>
      <c r="D206" s="799">
        <v>95</v>
      </c>
      <c r="E206" s="799">
        <v>130</v>
      </c>
      <c r="F206" s="799">
        <v>150</v>
      </c>
      <c r="G206" s="799">
        <v>190</v>
      </c>
      <c r="H206" s="799">
        <v>220</v>
      </c>
      <c r="I206" s="799">
        <v>240</v>
      </c>
      <c r="J206" s="799">
        <v>280</v>
      </c>
      <c r="K206" s="799">
        <v>300</v>
      </c>
      <c r="L206" s="799">
        <v>314</v>
      </c>
      <c r="M206" s="142"/>
      <c r="N206" s="365"/>
      <c r="O206" s="365"/>
    </row>
    <row r="207" spans="1:15" ht="13.5" thickBot="1" x14ac:dyDescent="0.35">
      <c r="A207" s="326" t="s">
        <v>1166</v>
      </c>
      <c r="B207" s="314" t="s">
        <v>257</v>
      </c>
      <c r="C207" s="780">
        <f>'Pay scale M'!D15</f>
        <v>35940</v>
      </c>
      <c r="D207" s="780">
        <f>'Pay scale M'!D19</f>
        <v>38137</v>
      </c>
      <c r="E207" s="780">
        <f>'Pay scale M'!D25</f>
        <v>41209</v>
      </c>
      <c r="F207" s="780">
        <f>'Pay scale M'!D29</f>
        <v>43068</v>
      </c>
      <c r="G207" s="780">
        <f>'Pay scale M'!D35</f>
        <v>45305</v>
      </c>
      <c r="H207" s="780">
        <f>'Pay scale M'!D40</f>
        <v>47547</v>
      </c>
      <c r="I207" s="780">
        <f>'Pay scale M'!D44</f>
        <v>49787</v>
      </c>
      <c r="J207" s="780">
        <f>'Pay scale M'!D50</f>
        <v>52028</v>
      </c>
      <c r="K207" s="780">
        <f>'Pay scale M'!D54</f>
        <v>54267</v>
      </c>
      <c r="L207" s="780">
        <f>'Pay scale M'!D57</f>
        <v>56510</v>
      </c>
      <c r="M207" s="142"/>
      <c r="N207" s="365">
        <v>40</v>
      </c>
      <c r="O207" s="365"/>
    </row>
    <row r="208" spans="1:15" ht="13.5" thickBot="1" x14ac:dyDescent="0.35">
      <c r="A208" s="763" t="s">
        <v>325</v>
      </c>
      <c r="B208" s="142"/>
      <c r="C208" s="765"/>
      <c r="D208" s="765"/>
      <c r="E208" s="765"/>
      <c r="F208" s="765"/>
      <c r="G208" s="765"/>
      <c r="H208" s="765"/>
      <c r="I208" s="189"/>
      <c r="J208" s="189"/>
      <c r="K208" s="189"/>
      <c r="L208" s="189"/>
      <c r="M208" s="142"/>
      <c r="N208" s="365"/>
      <c r="O208" s="365"/>
    </row>
    <row r="209" spans="1:15" ht="13.5" thickBot="1" x14ac:dyDescent="0.35">
      <c r="A209" s="763"/>
      <c r="B209" s="316" t="s">
        <v>244</v>
      </c>
      <c r="C209" s="766">
        <v>1</v>
      </c>
      <c r="D209" s="765"/>
      <c r="E209" s="765"/>
      <c r="F209" s="765"/>
      <c r="G209" s="765"/>
      <c r="H209" s="765"/>
      <c r="I209" s="189"/>
      <c r="J209" s="189"/>
      <c r="K209" s="189"/>
      <c r="L209" s="189"/>
      <c r="M209" s="142"/>
      <c r="N209" s="365"/>
      <c r="O209" s="365"/>
    </row>
    <row r="210" spans="1:15" ht="13.5" thickBot="1" x14ac:dyDescent="0.35">
      <c r="A210" s="325" t="s">
        <v>325</v>
      </c>
      <c r="B210" s="309" t="s">
        <v>245</v>
      </c>
      <c r="C210" s="321">
        <v>197</v>
      </c>
      <c r="D210" s="329"/>
      <c r="E210" s="329"/>
      <c r="F210" s="329"/>
      <c r="G210" s="329"/>
      <c r="H210" s="329"/>
      <c r="I210" s="329"/>
      <c r="J210" s="329"/>
      <c r="K210" s="329"/>
      <c r="L210" s="189"/>
      <c r="M210" s="142"/>
      <c r="N210" s="365"/>
      <c r="O210" s="365"/>
    </row>
    <row r="211" spans="1:15" ht="13.5" thickBot="1" x14ac:dyDescent="0.35">
      <c r="A211" s="326" t="s">
        <v>1167</v>
      </c>
      <c r="B211" s="314" t="s">
        <v>257</v>
      </c>
      <c r="C211" s="767">
        <f>'Pay scale M'!D37</f>
        <v>46407.09</v>
      </c>
      <c r="D211" s="189"/>
      <c r="E211" s="189"/>
      <c r="F211" s="189"/>
      <c r="G211" s="189"/>
      <c r="H211" s="189"/>
      <c r="I211" s="189"/>
      <c r="J211" s="189"/>
      <c r="K211" s="189"/>
      <c r="L211" s="189"/>
      <c r="M211" s="142"/>
      <c r="N211" s="365">
        <v>40</v>
      </c>
      <c r="O211" s="365"/>
    </row>
    <row r="212" spans="1:15" ht="13.5" thickBot="1" x14ac:dyDescent="0.35">
      <c r="A212" s="763" t="s">
        <v>325</v>
      </c>
      <c r="B212" s="139"/>
      <c r="C212" s="189"/>
      <c r="D212" s="189"/>
      <c r="E212" s="189"/>
      <c r="F212" s="189"/>
      <c r="G212" s="189"/>
      <c r="H212" s="189"/>
      <c r="I212" s="189"/>
      <c r="J212" s="189"/>
      <c r="K212" s="189"/>
      <c r="L212" s="189"/>
      <c r="M212" s="142"/>
      <c r="N212" s="365"/>
      <c r="O212" s="365"/>
    </row>
    <row r="213" spans="1:15" ht="13.5" thickBot="1" x14ac:dyDescent="0.35">
      <c r="A213" s="763"/>
      <c r="B213" s="316" t="s">
        <v>244</v>
      </c>
      <c r="C213" s="766">
        <v>1</v>
      </c>
      <c r="D213" s="766">
        <v>2</v>
      </c>
      <c r="E213" s="766">
        <v>3</v>
      </c>
      <c r="F213" s="766">
        <v>4</v>
      </c>
      <c r="G213" s="766">
        <v>5</v>
      </c>
      <c r="H213" s="328">
        <v>6</v>
      </c>
      <c r="I213" s="189"/>
      <c r="J213" s="189"/>
      <c r="K213" s="189"/>
      <c r="L213" s="189"/>
      <c r="M213" s="142"/>
      <c r="N213" s="365"/>
      <c r="O213" s="365"/>
    </row>
    <row r="214" spans="1:15" ht="13.5" thickBot="1" x14ac:dyDescent="0.35">
      <c r="A214" s="319" t="s">
        <v>325</v>
      </c>
      <c r="B214" s="511" t="s">
        <v>245</v>
      </c>
      <c r="C214" s="321">
        <v>75</v>
      </c>
      <c r="D214" s="321">
        <v>95</v>
      </c>
      <c r="E214" s="321">
        <v>130</v>
      </c>
      <c r="F214" s="321">
        <v>150</v>
      </c>
      <c r="G214" s="321">
        <v>190</v>
      </c>
      <c r="H214" s="321">
        <v>220</v>
      </c>
      <c r="I214" s="189"/>
      <c r="J214" s="189"/>
      <c r="K214" s="189"/>
      <c r="L214" s="189"/>
      <c r="M214" s="142"/>
      <c r="N214" s="365"/>
      <c r="O214" s="365"/>
    </row>
    <row r="215" spans="1:15" ht="13.5" thickBot="1" x14ac:dyDescent="0.35">
      <c r="A215" s="320" t="s">
        <v>1168</v>
      </c>
      <c r="B215" s="314" t="s">
        <v>257</v>
      </c>
      <c r="C215" s="327">
        <f t="shared" ref="C215:H215" si="4">C199</f>
        <v>35940</v>
      </c>
      <c r="D215" s="327">
        <f t="shared" si="4"/>
        <v>38137</v>
      </c>
      <c r="E215" s="327">
        <f t="shared" si="4"/>
        <v>41209</v>
      </c>
      <c r="F215" s="327">
        <f t="shared" si="4"/>
        <v>43068</v>
      </c>
      <c r="G215" s="327">
        <f t="shared" si="4"/>
        <v>45305</v>
      </c>
      <c r="H215" s="327">
        <f t="shared" si="4"/>
        <v>47547</v>
      </c>
      <c r="I215" s="189"/>
      <c r="J215" s="189"/>
      <c r="K215" s="189"/>
      <c r="L215" s="189"/>
      <c r="M215" s="142"/>
      <c r="N215" s="365">
        <v>40</v>
      </c>
      <c r="O215" s="365"/>
    </row>
    <row r="216" spans="1:15" ht="13" x14ac:dyDescent="0.3">
      <c r="A216" s="763"/>
      <c r="B216" s="139"/>
      <c r="C216" s="189"/>
      <c r="D216" s="189"/>
      <c r="E216" s="189"/>
      <c r="F216" s="189"/>
      <c r="G216" s="189"/>
      <c r="H216" s="189"/>
      <c r="I216" s="189"/>
      <c r="J216" s="189"/>
      <c r="K216" s="189"/>
      <c r="L216" s="189"/>
      <c r="M216" s="142"/>
      <c r="N216" s="365"/>
      <c r="O216" s="365"/>
    </row>
    <row r="217" spans="1:15" ht="13" x14ac:dyDescent="0.3">
      <c r="A217" s="142" t="s">
        <v>260</v>
      </c>
      <c r="B217" s="142"/>
      <c r="C217" s="765"/>
      <c r="D217" s="189"/>
      <c r="E217" s="189"/>
      <c r="F217" s="189"/>
      <c r="G217" s="189"/>
      <c r="H217" s="189"/>
      <c r="I217" s="189"/>
      <c r="J217" s="189"/>
      <c r="K217" s="189"/>
      <c r="L217" s="189"/>
      <c r="M217" s="142"/>
      <c r="N217" s="365"/>
      <c r="O217" s="365"/>
    </row>
    <row r="218" spans="1:15" ht="13.5" thickBot="1" x14ac:dyDescent="0.35">
      <c r="A218" s="142"/>
      <c r="B218" s="142"/>
      <c r="C218" s="765"/>
      <c r="D218" s="189"/>
      <c r="E218" s="189"/>
      <c r="F218" s="189"/>
      <c r="G218" s="189"/>
      <c r="H218" s="189"/>
      <c r="I218" s="189"/>
      <c r="J218" s="189"/>
      <c r="K218" s="189"/>
      <c r="L218" s="189"/>
      <c r="M218" s="142"/>
      <c r="N218" s="365"/>
      <c r="O218" s="365"/>
    </row>
    <row r="219" spans="1:15" ht="13.5" thickBot="1" x14ac:dyDescent="0.35">
      <c r="A219" s="142"/>
      <c r="B219" s="316" t="s">
        <v>244</v>
      </c>
      <c r="C219" s="766">
        <v>1</v>
      </c>
      <c r="D219" s="766">
        <v>2</v>
      </c>
      <c r="E219" s="189"/>
      <c r="F219" s="189"/>
      <c r="G219" s="189"/>
      <c r="H219" s="189"/>
      <c r="I219" s="189"/>
      <c r="J219" s="189"/>
      <c r="K219" s="189"/>
      <c r="L219" s="189"/>
      <c r="M219" s="142"/>
      <c r="N219" s="365"/>
      <c r="O219" s="365"/>
    </row>
    <row r="220" spans="1:15" ht="13" x14ac:dyDescent="0.3">
      <c r="A220" s="319"/>
      <c r="B220" s="309" t="s">
        <v>245</v>
      </c>
      <c r="C220" s="321">
        <v>20</v>
      </c>
      <c r="D220" s="321">
        <v>40</v>
      </c>
      <c r="E220" s="329"/>
      <c r="F220" s="329"/>
      <c r="G220" s="329"/>
      <c r="H220" s="329"/>
      <c r="I220" s="329"/>
      <c r="J220" s="329"/>
      <c r="K220" s="329"/>
      <c r="L220" s="189"/>
      <c r="M220" s="142"/>
      <c r="N220" s="365"/>
      <c r="O220" s="365"/>
    </row>
    <row r="221" spans="1:15" ht="13.5" thickBot="1" x14ac:dyDescent="0.35">
      <c r="A221" s="320" t="s">
        <v>1169</v>
      </c>
      <c r="B221" s="313" t="s">
        <v>257</v>
      </c>
      <c r="C221" s="816">
        <f>C167</f>
        <v>27115</v>
      </c>
      <c r="D221" s="816">
        <f>D167</f>
        <v>28808</v>
      </c>
      <c r="E221" s="798" t="s">
        <v>1429</v>
      </c>
      <c r="F221" s="322"/>
      <c r="G221" s="322"/>
      <c r="H221" s="322"/>
      <c r="I221" s="322"/>
      <c r="J221" s="322"/>
      <c r="K221" s="322"/>
      <c r="L221" s="322"/>
      <c r="M221" s="142"/>
      <c r="N221" s="365">
        <v>40</v>
      </c>
      <c r="O221" s="365"/>
    </row>
    <row r="222" spans="1:15" ht="13.5" thickBot="1" x14ac:dyDescent="0.35">
      <c r="A222" s="142"/>
      <c r="B222" s="139"/>
      <c r="C222" s="322"/>
      <c r="D222" s="322"/>
      <c r="E222" s="322"/>
      <c r="F222" s="322"/>
      <c r="G222" s="322"/>
      <c r="H222" s="322"/>
      <c r="I222" s="322"/>
      <c r="J222" s="322"/>
      <c r="K222" s="322"/>
      <c r="L222" s="322"/>
      <c r="M222" s="142"/>
      <c r="N222" s="365"/>
      <c r="O222" s="365"/>
    </row>
    <row r="223" spans="1:15" ht="13.5" thickBot="1" x14ac:dyDescent="0.35">
      <c r="A223" s="142"/>
      <c r="B223" s="316" t="s">
        <v>244</v>
      </c>
      <c r="C223" s="766">
        <v>1</v>
      </c>
      <c r="D223" s="766">
        <v>2</v>
      </c>
      <c r="E223" s="766">
        <v>3</v>
      </c>
      <c r="F223" s="322"/>
      <c r="G223" s="322"/>
      <c r="H223" s="322"/>
      <c r="I223" s="322"/>
      <c r="J223" s="322"/>
      <c r="K223" s="322"/>
      <c r="L223" s="322"/>
      <c r="M223" s="142"/>
      <c r="N223" s="365"/>
      <c r="O223" s="365"/>
    </row>
    <row r="224" spans="1:15" ht="13.5" thickBot="1" x14ac:dyDescent="0.35">
      <c r="A224" s="830"/>
      <c r="B224" s="309" t="s">
        <v>245</v>
      </c>
      <c r="C224" s="799">
        <v>20</v>
      </c>
      <c r="D224" s="799">
        <v>40</v>
      </c>
      <c r="E224" s="799">
        <v>50</v>
      </c>
      <c r="F224" s="817"/>
      <c r="G224" s="817"/>
      <c r="H224" s="817"/>
      <c r="I224" s="817"/>
      <c r="J224" s="817"/>
      <c r="K224" s="817"/>
      <c r="L224" s="322"/>
      <c r="M224" s="142"/>
      <c r="N224" s="365"/>
      <c r="O224" s="365"/>
    </row>
    <row r="225" spans="1:15" ht="13.5" thickBot="1" x14ac:dyDescent="0.35">
      <c r="A225" s="320" t="s">
        <v>1170</v>
      </c>
      <c r="B225" s="314" t="s">
        <v>257</v>
      </c>
      <c r="C225" s="780">
        <f>C221</f>
        <v>27115</v>
      </c>
      <c r="D225" s="780">
        <f>D221</f>
        <v>28808</v>
      </c>
      <c r="E225" s="780">
        <f>E167</f>
        <v>30502</v>
      </c>
      <c r="F225" s="798" t="s">
        <v>1429</v>
      </c>
      <c r="G225" s="322"/>
      <c r="H225" s="322"/>
      <c r="I225" s="322"/>
      <c r="J225" s="322"/>
      <c r="K225" s="322"/>
      <c r="L225" s="322"/>
      <c r="M225" s="142"/>
      <c r="N225" s="365">
        <v>40</v>
      </c>
      <c r="O225" s="365"/>
    </row>
    <row r="226" spans="1:15" ht="13.5" thickBot="1" x14ac:dyDescent="0.35">
      <c r="A226" s="142"/>
      <c r="B226" s="139"/>
      <c r="C226" s="322"/>
      <c r="D226" s="322"/>
      <c r="E226" s="322"/>
      <c r="F226" s="322"/>
      <c r="G226" s="322"/>
      <c r="H226" s="322"/>
      <c r="I226" s="322"/>
      <c r="J226" s="322"/>
      <c r="K226" s="322"/>
      <c r="L226" s="322"/>
      <c r="M226" s="142"/>
      <c r="N226" s="365"/>
      <c r="O226" s="365"/>
    </row>
    <row r="227" spans="1:15" ht="13.5" thickBot="1" x14ac:dyDescent="0.35">
      <c r="A227" s="142"/>
      <c r="B227" s="316" t="s">
        <v>244</v>
      </c>
      <c r="C227" s="766">
        <v>1</v>
      </c>
      <c r="D227" s="766">
        <v>2</v>
      </c>
      <c r="E227" s="766">
        <v>3</v>
      </c>
      <c r="F227" s="766">
        <v>4</v>
      </c>
      <c r="G227" s="766">
        <v>5</v>
      </c>
      <c r="H227" s="328">
        <v>6</v>
      </c>
      <c r="I227" s="328">
        <v>7</v>
      </c>
      <c r="J227" s="322"/>
      <c r="K227" s="322"/>
      <c r="L227" s="322"/>
      <c r="M227" s="142"/>
      <c r="N227" s="365"/>
      <c r="O227" s="365"/>
    </row>
    <row r="228" spans="1:15" ht="13" x14ac:dyDescent="0.3">
      <c r="A228" s="319"/>
      <c r="B228" s="309" t="s">
        <v>245</v>
      </c>
      <c r="C228" s="799">
        <v>62</v>
      </c>
      <c r="D228" s="799">
        <v>72</v>
      </c>
      <c r="E228" s="799">
        <v>97</v>
      </c>
      <c r="F228" s="799">
        <v>110</v>
      </c>
      <c r="G228" s="799">
        <v>140</v>
      </c>
      <c r="H228" s="799">
        <v>170</v>
      </c>
      <c r="I228" s="799">
        <v>200</v>
      </c>
      <c r="J228" s="831"/>
      <c r="K228" s="817"/>
      <c r="L228" s="322"/>
      <c r="M228" s="142"/>
      <c r="N228" s="365"/>
      <c r="O228" s="365"/>
    </row>
    <row r="229" spans="1:15" ht="13.5" thickBot="1" x14ac:dyDescent="0.35">
      <c r="A229" s="320" t="s">
        <v>1248</v>
      </c>
      <c r="B229" s="313" t="s">
        <v>257</v>
      </c>
      <c r="C229" s="816">
        <f t="shared" ref="C229:I229" si="5">C183</f>
        <v>33798</v>
      </c>
      <c r="D229" s="816">
        <f t="shared" si="5"/>
        <v>36009</v>
      </c>
      <c r="E229" s="816">
        <f t="shared" si="5"/>
        <v>38218</v>
      </c>
      <c r="F229" s="816">
        <f t="shared" si="5"/>
        <v>40429</v>
      </c>
      <c r="G229" s="816">
        <f t="shared" si="5"/>
        <v>42638</v>
      </c>
      <c r="H229" s="816">
        <f t="shared" si="5"/>
        <v>44849</v>
      </c>
      <c r="I229" s="816">
        <f t="shared" si="5"/>
        <v>47059</v>
      </c>
      <c r="J229" s="798" t="s">
        <v>1429</v>
      </c>
      <c r="K229" s="322"/>
      <c r="L229" s="322"/>
      <c r="M229" s="142"/>
      <c r="N229" s="365">
        <v>40</v>
      </c>
      <c r="O229" s="365"/>
    </row>
    <row r="230" spans="1:15" ht="13.5" thickBot="1" x14ac:dyDescent="0.35">
      <c r="A230" s="142"/>
      <c r="B230" s="139"/>
      <c r="C230" s="322"/>
      <c r="D230" s="322"/>
      <c r="E230" s="322"/>
      <c r="F230" s="322"/>
      <c r="G230" s="322"/>
      <c r="H230" s="322"/>
      <c r="I230" s="322"/>
      <c r="J230" s="322"/>
      <c r="K230" s="322"/>
      <c r="L230" s="322"/>
      <c r="M230" s="142"/>
      <c r="N230" s="365"/>
      <c r="O230" s="365"/>
    </row>
    <row r="231" spans="1:15" ht="13.5" thickBot="1" x14ac:dyDescent="0.35">
      <c r="A231" s="142"/>
      <c r="B231" s="316" t="s">
        <v>244</v>
      </c>
      <c r="C231" s="766">
        <v>1</v>
      </c>
      <c r="D231" s="766">
        <v>2</v>
      </c>
      <c r="E231" s="766">
        <v>3</v>
      </c>
      <c r="F231" s="766">
        <v>4</v>
      </c>
      <c r="G231" s="766">
        <v>5</v>
      </c>
      <c r="H231" s="328">
        <v>6</v>
      </c>
      <c r="I231" s="328">
        <v>7</v>
      </c>
      <c r="J231" s="328">
        <v>8</v>
      </c>
      <c r="K231" s="328">
        <v>9</v>
      </c>
      <c r="L231" s="328">
        <v>10</v>
      </c>
      <c r="M231" s="142"/>
      <c r="N231" s="365"/>
      <c r="O231" s="365"/>
    </row>
    <row r="232" spans="1:15" ht="13.5" thickBot="1" x14ac:dyDescent="0.35">
      <c r="A232" s="319"/>
      <c r="B232" s="309" t="s">
        <v>245</v>
      </c>
      <c r="C232" s="799">
        <v>80</v>
      </c>
      <c r="D232" s="799">
        <v>100</v>
      </c>
      <c r="E232" s="799">
        <v>130</v>
      </c>
      <c r="F232" s="799">
        <v>150</v>
      </c>
      <c r="G232" s="799">
        <v>190</v>
      </c>
      <c r="H232" s="799">
        <v>220</v>
      </c>
      <c r="I232" s="799">
        <v>240</v>
      </c>
      <c r="J232" s="799">
        <v>280</v>
      </c>
      <c r="K232" s="799">
        <v>300</v>
      </c>
      <c r="L232" s="799">
        <v>314</v>
      </c>
      <c r="M232" s="670" t="s">
        <v>1430</v>
      </c>
      <c r="N232" s="365"/>
      <c r="O232" s="365"/>
    </row>
    <row r="233" spans="1:15" ht="13.5" thickBot="1" x14ac:dyDescent="0.35">
      <c r="A233" s="320" t="s">
        <v>1171</v>
      </c>
      <c r="B233" s="314" t="s">
        <v>257</v>
      </c>
      <c r="C233" s="327">
        <f t="shared" ref="C233:L233" si="6">C191</f>
        <v>37496</v>
      </c>
      <c r="D233" s="327">
        <f t="shared" si="6"/>
        <v>39353</v>
      </c>
      <c r="E233" s="327">
        <f t="shared" si="6"/>
        <v>41209</v>
      </c>
      <c r="F233" s="327">
        <f t="shared" si="6"/>
        <v>43068</v>
      </c>
      <c r="G233" s="327">
        <f t="shared" si="6"/>
        <v>45305</v>
      </c>
      <c r="H233" s="327">
        <f t="shared" si="6"/>
        <v>47547</v>
      </c>
      <c r="I233" s="327">
        <f t="shared" si="6"/>
        <v>49787</v>
      </c>
      <c r="J233" s="327">
        <f t="shared" si="6"/>
        <v>52028</v>
      </c>
      <c r="K233" s="327">
        <f t="shared" si="6"/>
        <v>54267</v>
      </c>
      <c r="L233" s="327">
        <f t="shared" si="6"/>
        <v>56510</v>
      </c>
      <c r="M233" s="670" t="s">
        <v>1431</v>
      </c>
      <c r="N233" s="365">
        <v>40</v>
      </c>
      <c r="O233" s="365"/>
    </row>
    <row r="234" spans="1:15" ht="13" x14ac:dyDescent="0.3">
      <c r="A234" s="142"/>
      <c r="B234" s="139"/>
      <c r="C234" s="322"/>
      <c r="D234" s="322"/>
      <c r="E234" s="322"/>
      <c r="F234" s="322"/>
      <c r="G234" s="322"/>
      <c r="H234" s="322"/>
      <c r="I234" s="322"/>
      <c r="J234" s="322"/>
      <c r="K234" s="322"/>
      <c r="L234" s="322"/>
      <c r="M234" s="142"/>
      <c r="N234" s="365"/>
      <c r="O234" s="365"/>
    </row>
    <row r="235" spans="1:15" ht="13" x14ac:dyDescent="0.3">
      <c r="A235" s="142"/>
      <c r="B235" s="139"/>
      <c r="C235" s="322"/>
      <c r="D235" s="322"/>
      <c r="E235" s="322"/>
      <c r="F235" s="322"/>
      <c r="G235" s="322"/>
      <c r="H235" s="322"/>
      <c r="I235" s="322"/>
      <c r="J235" s="322"/>
      <c r="K235" s="322"/>
      <c r="L235" s="322"/>
      <c r="M235" s="142"/>
      <c r="N235" s="365"/>
      <c r="O235" s="365"/>
    </row>
    <row r="236" spans="1:15" ht="13" x14ac:dyDescent="0.3">
      <c r="J236" s="143"/>
      <c r="K236" s="143"/>
      <c r="L236" s="142"/>
      <c r="M236" s="142"/>
      <c r="N236" s="365"/>
      <c r="O236" s="365"/>
    </row>
    <row r="237" spans="1:15" ht="13" x14ac:dyDescent="0.3">
      <c r="A237" s="818" t="s">
        <v>261</v>
      </c>
      <c r="B237" s="139"/>
      <c r="C237" s="142"/>
      <c r="D237" s="142"/>
      <c r="E237" s="142"/>
      <c r="F237" s="142"/>
      <c r="G237" s="142"/>
      <c r="H237" s="142"/>
      <c r="I237" s="142"/>
      <c r="J237" s="142"/>
      <c r="K237" s="142"/>
      <c r="L237" s="142"/>
      <c r="M237" s="142"/>
      <c r="N237" s="365"/>
      <c r="O237" s="365"/>
    </row>
    <row r="238" spans="1:15" ht="13.5" thickBot="1" x14ac:dyDescent="0.35">
      <c r="A238" s="818"/>
      <c r="B238" s="139"/>
      <c r="C238" s="142"/>
      <c r="D238" s="142"/>
      <c r="E238" s="142"/>
      <c r="F238" s="142"/>
      <c r="G238" s="142"/>
      <c r="H238" s="142"/>
      <c r="I238" s="142"/>
      <c r="J238" s="142"/>
      <c r="K238" s="142"/>
      <c r="L238" s="142"/>
      <c r="M238" s="142"/>
      <c r="N238" s="365"/>
      <c r="O238" s="365"/>
    </row>
    <row r="239" spans="1:15" ht="13" x14ac:dyDescent="0.3">
      <c r="A239" s="985" t="s">
        <v>1323</v>
      </c>
      <c r="B239" s="986"/>
      <c r="C239" s="986"/>
      <c r="D239" s="986"/>
      <c r="E239" s="986"/>
      <c r="F239" s="986"/>
      <c r="G239" s="986"/>
      <c r="H239" s="986"/>
      <c r="I239" s="986"/>
      <c r="J239" s="986"/>
      <c r="K239" s="986"/>
      <c r="L239" s="987"/>
      <c r="M239" s="142"/>
      <c r="N239" s="365"/>
      <c r="O239" s="365"/>
    </row>
    <row r="240" spans="1:15" ht="12.75" customHeight="1" x14ac:dyDescent="0.3">
      <c r="A240" s="988"/>
      <c r="B240" s="989"/>
      <c r="C240" s="989"/>
      <c r="D240" s="989"/>
      <c r="E240" s="989"/>
      <c r="F240" s="989"/>
      <c r="G240" s="989"/>
      <c r="H240" s="989"/>
      <c r="I240" s="989"/>
      <c r="J240" s="989"/>
      <c r="K240" s="989"/>
      <c r="L240" s="990"/>
      <c r="M240" s="142"/>
      <c r="N240" s="365"/>
      <c r="O240" s="365"/>
    </row>
    <row r="241" spans="1:15" ht="13.5" thickBot="1" x14ac:dyDescent="0.35">
      <c r="A241" s="991"/>
      <c r="B241" s="992"/>
      <c r="C241" s="992"/>
      <c r="D241" s="992"/>
      <c r="E241" s="992"/>
      <c r="F241" s="992"/>
      <c r="G241" s="992"/>
      <c r="H241" s="992"/>
      <c r="I241" s="992"/>
      <c r="J241" s="992"/>
      <c r="K241" s="992"/>
      <c r="L241" s="993"/>
      <c r="M241" s="142"/>
      <c r="N241" s="365"/>
      <c r="O241" s="365"/>
    </row>
    <row r="242" spans="1:15" ht="13" x14ac:dyDescent="0.3">
      <c r="A242" s="832"/>
      <c r="B242" s="832"/>
      <c r="C242" s="832"/>
      <c r="D242" s="832"/>
      <c r="E242" s="832"/>
      <c r="F242" s="832"/>
      <c r="G242" s="832"/>
      <c r="H242" s="832"/>
      <c r="I242" s="832"/>
      <c r="J242" s="832"/>
      <c r="K242" s="832"/>
      <c r="L242" s="832"/>
      <c r="M242" s="142"/>
      <c r="N242" s="365"/>
      <c r="O242" s="365"/>
    </row>
    <row r="243" spans="1:15" ht="13" x14ac:dyDescent="0.3">
      <c r="A243" s="142" t="s">
        <v>262</v>
      </c>
      <c r="B243" s="139"/>
      <c r="C243" s="142"/>
      <c r="D243" s="142"/>
      <c r="E243" s="142"/>
      <c r="F243" s="142"/>
      <c r="G243" s="142"/>
      <c r="H243" s="142"/>
      <c r="I243" s="142"/>
      <c r="J243" s="142"/>
      <c r="K243" s="142"/>
      <c r="L243" s="142"/>
      <c r="M243" s="142"/>
      <c r="N243" s="365"/>
      <c r="O243" s="365"/>
    </row>
    <row r="244" spans="1:15" ht="13" x14ac:dyDescent="0.3">
      <c r="A244" s="142" t="s">
        <v>936</v>
      </c>
      <c r="B244" s="139"/>
      <c r="C244" s="142"/>
      <c r="D244" s="142"/>
      <c r="E244" s="142"/>
      <c r="F244" s="142"/>
      <c r="G244" s="142"/>
      <c r="H244" s="142"/>
      <c r="I244" s="142"/>
      <c r="J244" s="142"/>
      <c r="K244" s="142"/>
      <c r="L244" s="142"/>
      <c r="M244" s="142"/>
      <c r="N244" s="365"/>
      <c r="O244" s="365"/>
    </row>
    <row r="245" spans="1:15" ht="13" x14ac:dyDescent="0.3">
      <c r="A245" s="142" t="s">
        <v>937</v>
      </c>
      <c r="B245" s="139"/>
      <c r="C245" s="142"/>
      <c r="D245" s="142"/>
      <c r="E245" s="142"/>
      <c r="F245" s="142"/>
      <c r="G245" s="142"/>
      <c r="H245" s="142"/>
      <c r="I245" s="142"/>
      <c r="J245" s="142"/>
      <c r="K245" s="142"/>
      <c r="L245" s="142"/>
      <c r="M245" s="142"/>
      <c r="N245" s="365"/>
      <c r="O245" s="365"/>
    </row>
    <row r="246" spans="1:15" ht="13" x14ac:dyDescent="0.3">
      <c r="A246" s="142" t="s">
        <v>938</v>
      </c>
      <c r="B246" s="139"/>
      <c r="C246" s="142"/>
      <c r="D246" s="142"/>
      <c r="E246" s="142"/>
      <c r="F246" s="142"/>
      <c r="G246" s="142"/>
      <c r="H246" s="142"/>
      <c r="I246" s="142"/>
      <c r="J246" s="142"/>
      <c r="K246" s="142"/>
      <c r="L246" s="142"/>
      <c r="N246" s="365"/>
      <c r="O246" s="365"/>
    </row>
    <row r="247" spans="1:15" ht="13" x14ac:dyDescent="0.3">
      <c r="A247" s="142" t="s">
        <v>939</v>
      </c>
      <c r="B247" s="142"/>
      <c r="C247" s="142"/>
      <c r="D247" s="142"/>
      <c r="E247" s="142"/>
      <c r="F247" s="142"/>
      <c r="G247" s="142"/>
      <c r="H247" s="142"/>
      <c r="I247" s="142"/>
      <c r="J247" s="142"/>
      <c r="K247" s="142"/>
      <c r="L247" s="142"/>
      <c r="N247" s="365"/>
      <c r="O247" s="365"/>
    </row>
    <row r="248" spans="1:15" ht="13.5" thickBot="1" x14ac:dyDescent="0.35">
      <c r="A248" s="142"/>
      <c r="B248" s="142"/>
      <c r="C248" s="142"/>
      <c r="D248" s="142"/>
      <c r="E248" s="142"/>
      <c r="F248" s="142"/>
      <c r="G248" s="142"/>
      <c r="H248" s="142"/>
      <c r="I248" s="142"/>
      <c r="J248" s="142"/>
      <c r="K248" s="142"/>
      <c r="L248" s="142"/>
      <c r="N248" s="365"/>
      <c r="O248" s="365"/>
    </row>
    <row r="249" spans="1:15" ht="13.5" thickBot="1" x14ac:dyDescent="0.35">
      <c r="A249" s="142"/>
      <c r="B249" s="316" t="s">
        <v>244</v>
      </c>
      <c r="C249" s="766">
        <v>1</v>
      </c>
      <c r="D249" s="766">
        <v>2</v>
      </c>
      <c r="E249" s="766">
        <v>3</v>
      </c>
      <c r="F249" s="766">
        <v>4</v>
      </c>
      <c r="G249" s="766">
        <v>5</v>
      </c>
      <c r="H249" s="328">
        <v>6</v>
      </c>
      <c r="I249" s="142"/>
      <c r="J249" s="142"/>
      <c r="K249" s="142"/>
      <c r="L249" s="142"/>
      <c r="N249" s="365"/>
      <c r="O249" s="365"/>
    </row>
    <row r="250" spans="1:15" ht="13" x14ac:dyDescent="0.3">
      <c r="A250" s="833" t="s">
        <v>1172</v>
      </c>
      <c r="B250" s="309" t="s">
        <v>245</v>
      </c>
      <c r="C250" s="750">
        <v>75</v>
      </c>
      <c r="D250" s="750">
        <v>95</v>
      </c>
      <c r="E250" s="750">
        <v>130</v>
      </c>
      <c r="F250" s="750">
        <v>150</v>
      </c>
      <c r="G250" s="750">
        <v>190</v>
      </c>
      <c r="H250" s="750">
        <v>220</v>
      </c>
      <c r="I250" s="142"/>
      <c r="J250" s="142"/>
      <c r="K250" s="142"/>
      <c r="L250" s="142"/>
      <c r="N250" s="365"/>
      <c r="O250" s="365"/>
    </row>
    <row r="251" spans="1:15" ht="13.5" thickBot="1" x14ac:dyDescent="0.35">
      <c r="A251" s="834" t="s">
        <v>944</v>
      </c>
      <c r="B251" s="320" t="s">
        <v>257</v>
      </c>
      <c r="C251" s="753">
        <f>'Pay scale M'!D15</f>
        <v>35940</v>
      </c>
      <c r="D251" s="753">
        <f>'Pay scale M'!D19</f>
        <v>38137</v>
      </c>
      <c r="E251" s="753">
        <f>'Pay scale M'!D25</f>
        <v>41209</v>
      </c>
      <c r="F251" s="753">
        <f>'Pay scale M'!D29</f>
        <v>43068</v>
      </c>
      <c r="G251" s="753">
        <f>'Pay scale M'!D35</f>
        <v>45305</v>
      </c>
      <c r="H251" s="753">
        <f>'Pay scale M'!D40</f>
        <v>47547</v>
      </c>
      <c r="I251" s="798" t="s">
        <v>1429</v>
      </c>
      <c r="J251" s="142"/>
      <c r="K251" s="142"/>
      <c r="L251" s="142"/>
      <c r="N251" s="365">
        <v>40</v>
      </c>
      <c r="O251" s="365"/>
    </row>
    <row r="252" spans="1:15" ht="13" x14ac:dyDescent="0.3">
      <c r="A252" s="834" t="s">
        <v>262</v>
      </c>
      <c r="B252" s="835"/>
      <c r="C252" s="836"/>
      <c r="D252" s="836"/>
      <c r="E252" s="836"/>
      <c r="F252" s="836"/>
      <c r="G252" s="836"/>
      <c r="H252" s="836"/>
      <c r="I252" s="142"/>
      <c r="J252" s="142"/>
      <c r="K252" s="142"/>
      <c r="L252" s="142"/>
      <c r="N252" s="365"/>
      <c r="O252" s="365"/>
    </row>
    <row r="253" spans="1:15" ht="13" x14ac:dyDescent="0.3">
      <c r="A253" s="834" t="s">
        <v>936</v>
      </c>
      <c r="B253" s="834"/>
      <c r="C253" s="139"/>
      <c r="D253" s="139"/>
      <c r="E253" s="139"/>
      <c r="F253" s="139"/>
      <c r="G253" s="139"/>
      <c r="H253" s="139"/>
      <c r="I253" s="142"/>
      <c r="J253" s="142"/>
      <c r="K253" s="142"/>
      <c r="L253" s="142"/>
      <c r="N253" s="365"/>
      <c r="O253" s="365"/>
    </row>
    <row r="254" spans="1:15" ht="13" x14ac:dyDescent="0.3">
      <c r="A254" s="834" t="s">
        <v>937</v>
      </c>
      <c r="B254" s="834"/>
      <c r="C254" s="139"/>
      <c r="D254" s="139"/>
      <c r="E254" s="139"/>
      <c r="F254" s="139"/>
      <c r="G254" s="139"/>
      <c r="H254" s="139"/>
      <c r="I254" s="142"/>
      <c r="J254" s="142"/>
      <c r="K254" s="142"/>
      <c r="L254" s="142"/>
      <c r="N254" s="365"/>
      <c r="O254" s="365"/>
    </row>
    <row r="255" spans="1:15" ht="13" x14ac:dyDescent="0.3">
      <c r="A255" s="834" t="s">
        <v>938</v>
      </c>
      <c r="B255" s="834"/>
      <c r="C255" s="139"/>
      <c r="D255" s="139"/>
      <c r="E255" s="139"/>
      <c r="F255" s="139"/>
      <c r="G255" s="139"/>
      <c r="H255" s="139"/>
      <c r="I255" s="142"/>
      <c r="J255" s="142"/>
      <c r="K255" s="142"/>
      <c r="L255" s="142"/>
      <c r="N255" s="365"/>
      <c r="O255" s="365"/>
    </row>
    <row r="256" spans="1:15" ht="13.5" thickBot="1" x14ac:dyDescent="0.35">
      <c r="A256" s="837" t="s">
        <v>939</v>
      </c>
      <c r="B256" s="834"/>
      <c r="C256" s="139"/>
      <c r="D256" s="139"/>
      <c r="E256" s="139"/>
      <c r="F256" s="139"/>
      <c r="G256" s="139"/>
      <c r="H256" s="139"/>
      <c r="I256" s="142"/>
      <c r="J256" s="142"/>
      <c r="K256" s="142"/>
      <c r="L256" s="142"/>
      <c r="N256" s="365"/>
      <c r="O256" s="365"/>
    </row>
    <row r="257" spans="1:15" ht="13.5" thickBot="1" x14ac:dyDescent="0.35">
      <c r="A257" s="142"/>
      <c r="B257" s="142"/>
      <c r="C257" s="139"/>
      <c r="D257" s="139"/>
      <c r="E257" s="139"/>
      <c r="F257" s="139"/>
      <c r="G257" s="139"/>
      <c r="H257" s="139"/>
      <c r="I257" s="142"/>
      <c r="J257" s="142"/>
      <c r="K257" s="142"/>
      <c r="L257" s="142"/>
      <c r="N257" s="365"/>
      <c r="O257" s="365"/>
    </row>
    <row r="258" spans="1:15" ht="13.5" thickBot="1" x14ac:dyDescent="0.35">
      <c r="A258" s="142"/>
      <c r="B258" s="330" t="s">
        <v>244</v>
      </c>
      <c r="C258" s="838">
        <v>1</v>
      </c>
      <c r="D258" s="838">
        <v>2</v>
      </c>
      <c r="E258" s="142"/>
      <c r="F258" s="142"/>
      <c r="G258" s="142"/>
      <c r="H258" s="142"/>
      <c r="I258" s="142"/>
      <c r="J258" s="142"/>
      <c r="K258" s="142"/>
      <c r="L258" s="142"/>
      <c r="N258" s="365"/>
      <c r="O258" s="365"/>
    </row>
    <row r="259" spans="1:15" ht="13" x14ac:dyDescent="0.3">
      <c r="A259" s="833" t="s">
        <v>1173</v>
      </c>
      <c r="B259" s="309" t="s">
        <v>245</v>
      </c>
      <c r="C259" s="750">
        <v>20</v>
      </c>
      <c r="D259" s="750">
        <v>40</v>
      </c>
      <c r="E259" s="839"/>
      <c r="F259" s="839"/>
      <c r="G259" s="142"/>
      <c r="H259" s="142"/>
      <c r="I259" s="142"/>
      <c r="J259" s="142"/>
      <c r="K259" s="142"/>
      <c r="L259" s="142"/>
      <c r="N259" s="365"/>
      <c r="O259" s="365"/>
    </row>
    <row r="260" spans="1:15" ht="13.5" thickBot="1" x14ac:dyDescent="0.35">
      <c r="A260" s="834" t="s">
        <v>263</v>
      </c>
      <c r="B260" s="313" t="s">
        <v>257</v>
      </c>
      <c r="C260" s="753">
        <f>C221</f>
        <v>27115</v>
      </c>
      <c r="D260" s="753">
        <f>D221</f>
        <v>28808</v>
      </c>
      <c r="E260" s="798" t="s">
        <v>1429</v>
      </c>
      <c r="F260" s="142"/>
      <c r="G260" s="142"/>
      <c r="H260" s="142"/>
      <c r="I260" s="142"/>
      <c r="J260" s="142"/>
      <c r="K260" s="142"/>
      <c r="L260" s="142"/>
      <c r="N260" s="365">
        <v>40</v>
      </c>
      <c r="O260" s="365"/>
    </row>
    <row r="261" spans="1:15" ht="13" x14ac:dyDescent="0.3">
      <c r="A261" s="834" t="s">
        <v>262</v>
      </c>
      <c r="B261" s="840"/>
      <c r="C261" s="841"/>
      <c r="D261" s="841"/>
      <c r="E261" s="142"/>
      <c r="F261" s="142"/>
      <c r="G261" s="142"/>
      <c r="H261" s="142"/>
      <c r="I261" s="142"/>
      <c r="J261" s="142"/>
      <c r="K261" s="142"/>
      <c r="L261" s="142"/>
      <c r="N261" s="365"/>
      <c r="O261" s="365"/>
    </row>
    <row r="262" spans="1:15" ht="13" x14ac:dyDescent="0.3">
      <c r="A262" s="834" t="s">
        <v>936</v>
      </c>
      <c r="B262" s="842"/>
      <c r="C262" s="142"/>
      <c r="D262" s="142"/>
      <c r="E262" s="142"/>
      <c r="F262" s="142"/>
      <c r="G262" s="142"/>
      <c r="H262" s="142"/>
      <c r="I262" s="142"/>
      <c r="J262" s="142"/>
      <c r="K262" s="142"/>
      <c r="L262" s="142"/>
      <c r="M262" s="142"/>
      <c r="N262" s="365"/>
      <c r="O262" s="365"/>
    </row>
    <row r="263" spans="1:15" ht="13" x14ac:dyDescent="0.3">
      <c r="A263" s="834" t="s">
        <v>937</v>
      </c>
      <c r="B263" s="842"/>
      <c r="C263" s="142"/>
      <c r="D263" s="142"/>
      <c r="E263" s="142"/>
      <c r="F263" s="142"/>
      <c r="G263" s="142"/>
      <c r="H263" s="142"/>
      <c r="I263" s="142"/>
      <c r="J263" s="142"/>
      <c r="K263" s="142"/>
      <c r="L263" s="142"/>
      <c r="M263" s="142"/>
      <c r="N263" s="365"/>
      <c r="O263" s="365"/>
    </row>
    <row r="264" spans="1:15" ht="13" x14ac:dyDescent="0.3">
      <c r="A264" s="834" t="s">
        <v>938</v>
      </c>
      <c r="B264" s="842"/>
      <c r="C264" s="142"/>
      <c r="D264" s="142"/>
      <c r="E264" s="142"/>
      <c r="F264" s="142"/>
      <c r="G264" s="142"/>
      <c r="H264" s="142"/>
      <c r="I264" s="142"/>
      <c r="J264" s="142"/>
      <c r="K264" s="142"/>
      <c r="L264" s="142"/>
      <c r="M264" s="142"/>
      <c r="N264" s="365"/>
      <c r="O264" s="365"/>
    </row>
    <row r="265" spans="1:15" ht="13.5" thickBot="1" x14ac:dyDescent="0.35">
      <c r="A265" s="837" t="s">
        <v>939</v>
      </c>
      <c r="B265" s="842"/>
      <c r="C265" s="142"/>
      <c r="D265" s="142"/>
      <c r="E265" s="142"/>
      <c r="F265" s="142"/>
      <c r="G265" s="142"/>
      <c r="H265" s="142"/>
      <c r="I265" s="142"/>
      <c r="J265" s="142"/>
      <c r="K265" s="142"/>
      <c r="L265" s="142"/>
      <c r="M265" s="142"/>
      <c r="N265" s="365"/>
      <c r="O265" s="365"/>
    </row>
    <row r="266" spans="1:15" ht="13.5" thickBot="1" x14ac:dyDescent="0.35">
      <c r="A266" s="142"/>
      <c r="B266" s="139"/>
      <c r="C266" s="142"/>
      <c r="D266" s="142"/>
      <c r="E266" s="142"/>
      <c r="F266" s="142"/>
      <c r="G266" s="142"/>
      <c r="H266" s="142"/>
      <c r="I266" s="142"/>
      <c r="J266" s="142"/>
      <c r="K266" s="142"/>
      <c r="L266" s="142"/>
      <c r="M266" s="142"/>
      <c r="N266" s="365"/>
      <c r="O266" s="365"/>
    </row>
    <row r="267" spans="1:15" ht="13.5" thickBot="1" x14ac:dyDescent="0.35">
      <c r="A267" s="818"/>
      <c r="B267" s="330" t="s">
        <v>244</v>
      </c>
      <c r="C267" s="766">
        <v>1</v>
      </c>
      <c r="D267" s="766">
        <v>2</v>
      </c>
      <c r="E267" s="766">
        <v>3</v>
      </c>
      <c r="F267" s="142"/>
      <c r="G267" s="142"/>
      <c r="H267" s="142"/>
      <c r="I267" s="142"/>
      <c r="J267" s="142"/>
      <c r="K267" s="142"/>
      <c r="L267" s="142"/>
      <c r="M267" s="142"/>
      <c r="N267" s="365"/>
      <c r="O267" s="365"/>
    </row>
    <row r="268" spans="1:15" ht="13" x14ac:dyDescent="0.3">
      <c r="A268" s="833" t="s">
        <v>1174</v>
      </c>
      <c r="B268" s="309" t="s">
        <v>245</v>
      </c>
      <c r="C268" s="750">
        <v>20</v>
      </c>
      <c r="D268" s="750">
        <v>40</v>
      </c>
      <c r="E268" s="750">
        <v>50</v>
      </c>
      <c r="F268" s="839"/>
      <c r="G268" s="839"/>
      <c r="H268" s="839"/>
      <c r="I268" s="839"/>
      <c r="J268" s="142"/>
      <c r="K268" s="142"/>
      <c r="L268" s="142"/>
      <c r="M268" s="142"/>
      <c r="N268" s="365"/>
      <c r="O268" s="365"/>
    </row>
    <row r="269" spans="1:15" ht="13.5" thickBot="1" x14ac:dyDescent="0.35">
      <c r="A269" s="834" t="s">
        <v>263</v>
      </c>
      <c r="B269" s="313" t="s">
        <v>257</v>
      </c>
      <c r="C269" s="753">
        <f>C225</f>
        <v>27115</v>
      </c>
      <c r="D269" s="753">
        <f>D225</f>
        <v>28808</v>
      </c>
      <c r="E269" s="753">
        <f>E225</f>
        <v>30502</v>
      </c>
      <c r="F269" s="798" t="s">
        <v>1429</v>
      </c>
      <c r="G269" s="142"/>
      <c r="H269" s="142"/>
      <c r="I269" s="142"/>
      <c r="J269" s="142"/>
      <c r="K269" s="142"/>
      <c r="L269" s="142"/>
      <c r="M269" s="142"/>
      <c r="N269" s="365">
        <v>40</v>
      </c>
      <c r="O269" s="365"/>
    </row>
    <row r="270" spans="1:15" ht="13" x14ac:dyDescent="0.3">
      <c r="A270" s="834" t="s">
        <v>262</v>
      </c>
      <c r="B270" s="843" t="s">
        <v>325</v>
      </c>
      <c r="C270" s="841"/>
      <c r="D270" s="841"/>
      <c r="E270" s="841"/>
      <c r="F270" s="143" t="s">
        <v>325</v>
      </c>
      <c r="G270" s="143" t="s">
        <v>325</v>
      </c>
      <c r="H270" s="143" t="s">
        <v>325</v>
      </c>
      <c r="I270" s="143" t="s">
        <v>325</v>
      </c>
      <c r="J270" s="142"/>
      <c r="K270" s="142"/>
      <c r="L270" s="142"/>
      <c r="M270" s="142"/>
      <c r="N270" s="365"/>
      <c r="O270" s="365"/>
    </row>
    <row r="271" spans="1:15" ht="13" x14ac:dyDescent="0.3">
      <c r="A271" s="834" t="s">
        <v>936</v>
      </c>
      <c r="B271" s="844"/>
      <c r="C271" s="142"/>
      <c r="D271" s="142"/>
      <c r="E271" s="142"/>
      <c r="F271" s="143"/>
      <c r="G271" s="143"/>
      <c r="H271" s="143"/>
      <c r="I271" s="143"/>
      <c r="J271" s="142"/>
      <c r="K271" s="142"/>
      <c r="L271" s="142"/>
      <c r="M271" s="142"/>
      <c r="N271" s="365"/>
      <c r="O271" s="365"/>
    </row>
    <row r="272" spans="1:15" ht="13" x14ac:dyDescent="0.3">
      <c r="A272" s="834" t="s">
        <v>937</v>
      </c>
      <c r="B272" s="844"/>
      <c r="C272" s="142"/>
      <c r="D272" s="142"/>
      <c r="E272" s="142"/>
      <c r="F272" s="143"/>
      <c r="G272" s="143"/>
      <c r="H272" s="143"/>
      <c r="I272" s="143"/>
      <c r="J272" s="142"/>
      <c r="K272" s="142"/>
      <c r="L272" s="142"/>
      <c r="M272" s="142"/>
      <c r="N272" s="365"/>
      <c r="O272" s="365"/>
    </row>
    <row r="273" spans="1:15" ht="13" x14ac:dyDescent="0.3">
      <c r="A273" s="834" t="s">
        <v>938</v>
      </c>
      <c r="B273" s="844"/>
      <c r="C273" s="142"/>
      <c r="D273" s="142"/>
      <c r="E273" s="142"/>
      <c r="F273" s="143"/>
      <c r="G273" s="143"/>
      <c r="H273" s="143"/>
      <c r="I273" s="143"/>
      <c r="J273" s="142"/>
      <c r="K273" s="142"/>
      <c r="L273" s="142"/>
      <c r="M273" s="142"/>
      <c r="N273" s="365"/>
      <c r="O273" s="365"/>
    </row>
    <row r="274" spans="1:15" ht="13.5" thickBot="1" x14ac:dyDescent="0.35">
      <c r="A274" s="837" t="s">
        <v>939</v>
      </c>
      <c r="B274" s="844"/>
      <c r="C274" s="142"/>
      <c r="D274" s="142"/>
      <c r="E274" s="142"/>
      <c r="F274" s="143"/>
      <c r="G274" s="143"/>
      <c r="H274" s="143"/>
      <c r="I274" s="143"/>
      <c r="J274" s="142"/>
      <c r="K274" s="142"/>
      <c r="L274" s="142"/>
      <c r="M274" s="142"/>
      <c r="N274" s="365"/>
      <c r="O274" s="365"/>
    </row>
    <row r="275" spans="1:15" ht="13.5" thickBot="1" x14ac:dyDescent="0.35">
      <c r="A275" s="142"/>
      <c r="B275" s="147"/>
      <c r="C275" s="142"/>
      <c r="D275" s="142"/>
      <c r="E275" s="142"/>
      <c r="F275" s="143"/>
      <c r="G275" s="143"/>
      <c r="H275" s="143"/>
      <c r="I275" s="143"/>
      <c r="J275" s="142"/>
      <c r="K275" s="142"/>
      <c r="L275" s="142"/>
      <c r="M275" s="142"/>
      <c r="N275" s="365"/>
      <c r="O275" s="365"/>
    </row>
    <row r="276" spans="1:15" ht="13.5" thickBot="1" x14ac:dyDescent="0.35">
      <c r="A276" s="142"/>
      <c r="B276" s="316" t="s">
        <v>244</v>
      </c>
      <c r="C276" s="766">
        <v>1</v>
      </c>
      <c r="D276" s="766">
        <v>2</v>
      </c>
      <c r="E276" s="766">
        <v>3</v>
      </c>
      <c r="F276" s="766">
        <v>4</v>
      </c>
      <c r="G276" s="766">
        <v>5</v>
      </c>
      <c r="H276" s="328">
        <v>6</v>
      </c>
      <c r="I276" s="328">
        <v>7</v>
      </c>
      <c r="J276" s="142"/>
      <c r="K276" s="142"/>
      <c r="L276" s="142"/>
      <c r="M276" s="142"/>
      <c r="N276" s="365"/>
      <c r="O276" s="365"/>
    </row>
    <row r="277" spans="1:15" ht="13" x14ac:dyDescent="0.3">
      <c r="A277" s="325" t="s">
        <v>1249</v>
      </c>
      <c r="B277" s="309" t="s">
        <v>245</v>
      </c>
      <c r="C277" s="750">
        <v>62</v>
      </c>
      <c r="D277" s="750">
        <v>72</v>
      </c>
      <c r="E277" s="750">
        <v>97</v>
      </c>
      <c r="F277" s="750">
        <v>110</v>
      </c>
      <c r="G277" s="750">
        <v>140</v>
      </c>
      <c r="H277" s="750">
        <v>170</v>
      </c>
      <c r="I277" s="750">
        <v>200</v>
      </c>
      <c r="J277" s="831"/>
      <c r="K277" s="142"/>
      <c r="L277" s="142"/>
      <c r="M277" s="142"/>
      <c r="N277" s="365"/>
      <c r="O277" s="365"/>
    </row>
    <row r="278" spans="1:15" ht="13.5" thickBot="1" x14ac:dyDescent="0.35">
      <c r="A278" s="811" t="s">
        <v>263</v>
      </c>
      <c r="B278" s="313" t="s">
        <v>257</v>
      </c>
      <c r="C278" s="753">
        <f t="shared" ref="C278:I278" si="7">C229</f>
        <v>33798</v>
      </c>
      <c r="D278" s="753">
        <f t="shared" si="7"/>
        <v>36009</v>
      </c>
      <c r="E278" s="753">
        <f t="shared" si="7"/>
        <v>38218</v>
      </c>
      <c r="F278" s="753">
        <f t="shared" si="7"/>
        <v>40429</v>
      </c>
      <c r="G278" s="753">
        <f t="shared" si="7"/>
        <v>42638</v>
      </c>
      <c r="H278" s="753">
        <f t="shared" si="7"/>
        <v>44849</v>
      </c>
      <c r="I278" s="753">
        <f t="shared" si="7"/>
        <v>47059</v>
      </c>
      <c r="J278" s="798" t="s">
        <v>1429</v>
      </c>
      <c r="K278" s="142"/>
      <c r="L278" s="142"/>
      <c r="M278" s="142"/>
      <c r="N278" s="365">
        <v>40</v>
      </c>
      <c r="O278" s="365"/>
    </row>
    <row r="279" spans="1:15" ht="13" x14ac:dyDescent="0.3">
      <c r="A279" s="811" t="s">
        <v>262</v>
      </c>
      <c r="B279" s="840"/>
      <c r="C279" s="841"/>
      <c r="D279" s="841"/>
      <c r="E279" s="841"/>
      <c r="F279" s="841"/>
      <c r="G279" s="841"/>
      <c r="H279" s="841"/>
      <c r="I279" s="841"/>
      <c r="J279" s="142"/>
      <c r="K279" s="142"/>
      <c r="L279" s="142"/>
      <c r="M279" s="142"/>
      <c r="N279" s="365"/>
      <c r="O279" s="365"/>
    </row>
    <row r="280" spans="1:15" ht="13" x14ac:dyDescent="0.3">
      <c r="A280" s="811" t="s">
        <v>936</v>
      </c>
      <c r="B280" s="842"/>
      <c r="C280" s="142"/>
      <c r="D280" s="142"/>
      <c r="E280" s="142"/>
      <c r="F280" s="142"/>
      <c r="G280" s="142"/>
      <c r="H280" s="142"/>
      <c r="I280" s="142"/>
      <c r="J280" s="142"/>
      <c r="K280" s="142"/>
      <c r="L280" s="142"/>
      <c r="M280" s="142"/>
      <c r="N280" s="365"/>
      <c r="O280" s="365"/>
    </row>
    <row r="281" spans="1:15" ht="13" x14ac:dyDescent="0.3">
      <c r="A281" s="811" t="s">
        <v>937</v>
      </c>
      <c r="B281" s="842"/>
      <c r="C281" s="142"/>
      <c r="D281" s="142"/>
      <c r="E281" s="142"/>
      <c r="F281" s="142"/>
      <c r="G281" s="142"/>
      <c r="H281" s="142"/>
      <c r="I281" s="142"/>
      <c r="J281" s="142"/>
      <c r="K281" s="142"/>
      <c r="L281" s="142"/>
      <c r="M281" s="142"/>
      <c r="N281" s="365"/>
      <c r="O281" s="365"/>
    </row>
    <row r="282" spans="1:15" ht="13" x14ac:dyDescent="0.3">
      <c r="A282" s="811" t="s">
        <v>938</v>
      </c>
      <c r="B282" s="842"/>
      <c r="C282" s="142"/>
      <c r="D282" s="142"/>
      <c r="E282" s="142"/>
      <c r="F282" s="142"/>
      <c r="G282" s="142"/>
      <c r="H282" s="142"/>
      <c r="I282" s="142"/>
      <c r="J282" s="142"/>
      <c r="K282" s="142"/>
      <c r="L282" s="142"/>
      <c r="M282" s="142"/>
      <c r="N282" s="365"/>
      <c r="O282" s="365"/>
    </row>
    <row r="283" spans="1:15" ht="13.5" thickBot="1" x14ac:dyDescent="0.35">
      <c r="A283" s="320" t="s">
        <v>939</v>
      </c>
      <c r="B283" s="842"/>
      <c r="C283" s="142"/>
      <c r="D283" s="142"/>
      <c r="E283" s="142"/>
      <c r="F283" s="142"/>
      <c r="G283" s="142"/>
      <c r="H283" s="142"/>
      <c r="I283" s="142"/>
      <c r="J283" s="142"/>
      <c r="K283" s="142"/>
      <c r="L283" s="142"/>
      <c r="M283" s="142"/>
      <c r="N283" s="365"/>
      <c r="O283" s="365"/>
    </row>
    <row r="284" spans="1:15" ht="13.5" thickBot="1" x14ac:dyDescent="0.35">
      <c r="A284" s="142"/>
      <c r="B284" s="139"/>
      <c r="C284" s="142"/>
      <c r="D284" s="142"/>
      <c r="E284" s="142"/>
      <c r="F284" s="142"/>
      <c r="G284" s="142"/>
      <c r="H284" s="142"/>
      <c r="I284" s="142"/>
      <c r="J284" s="142"/>
      <c r="K284" s="142"/>
      <c r="L284" s="142"/>
      <c r="M284" s="142"/>
      <c r="N284" s="365"/>
      <c r="O284" s="365"/>
    </row>
    <row r="285" spans="1:15" ht="13.5" thickBot="1" x14ac:dyDescent="0.35">
      <c r="A285" s="142"/>
      <c r="B285" s="316" t="s">
        <v>244</v>
      </c>
      <c r="C285" s="766">
        <v>1</v>
      </c>
      <c r="D285" s="766">
        <v>2</v>
      </c>
      <c r="E285" s="766">
        <v>3</v>
      </c>
      <c r="F285" s="766">
        <v>4</v>
      </c>
      <c r="G285" s="766">
        <v>5</v>
      </c>
      <c r="H285" s="142"/>
      <c r="I285" s="142"/>
      <c r="J285" s="142"/>
      <c r="K285" s="142"/>
      <c r="L285" s="142"/>
      <c r="M285" s="142"/>
      <c r="N285" s="365"/>
      <c r="O285" s="365"/>
    </row>
    <row r="286" spans="1:15" ht="13" x14ac:dyDescent="0.3">
      <c r="A286" s="325" t="s">
        <v>1175</v>
      </c>
      <c r="B286" s="309" t="s">
        <v>245</v>
      </c>
      <c r="C286" s="750">
        <v>80</v>
      </c>
      <c r="D286" s="750">
        <v>100</v>
      </c>
      <c r="E286" s="750">
        <v>130</v>
      </c>
      <c r="F286" s="750">
        <v>150</v>
      </c>
      <c r="G286" s="750">
        <v>190</v>
      </c>
      <c r="H286" s="142"/>
      <c r="I286" s="142"/>
      <c r="J286" s="142"/>
      <c r="K286" s="142"/>
      <c r="L286" s="142"/>
      <c r="M286" s="142"/>
      <c r="N286" s="365"/>
      <c r="O286" s="365"/>
    </row>
    <row r="287" spans="1:15" ht="13.5" thickBot="1" x14ac:dyDescent="0.35">
      <c r="A287" s="811" t="s">
        <v>263</v>
      </c>
      <c r="B287" s="313" t="s">
        <v>257</v>
      </c>
      <c r="C287" s="753">
        <f>C233</f>
        <v>37496</v>
      </c>
      <c r="D287" s="753">
        <f>D233</f>
        <v>39353</v>
      </c>
      <c r="E287" s="753">
        <f>E233</f>
        <v>41209</v>
      </c>
      <c r="F287" s="753">
        <f>F233</f>
        <v>43068</v>
      </c>
      <c r="G287" s="753">
        <f>G233</f>
        <v>45305</v>
      </c>
      <c r="H287" s="798" t="s">
        <v>1429</v>
      </c>
      <c r="I287" s="142"/>
      <c r="J287" s="142"/>
      <c r="K287" s="142"/>
      <c r="L287" s="142"/>
      <c r="M287" s="142"/>
      <c r="N287" s="365">
        <v>40</v>
      </c>
      <c r="O287" s="365"/>
    </row>
    <row r="288" spans="1:15" ht="13" x14ac:dyDescent="0.3">
      <c r="A288" s="811" t="s">
        <v>262</v>
      </c>
      <c r="B288" s="840"/>
      <c r="C288" s="841"/>
      <c r="D288" s="841"/>
      <c r="E288" s="841"/>
      <c r="F288" s="841"/>
      <c r="G288" s="841"/>
      <c r="H288" s="142"/>
      <c r="I288" s="142"/>
      <c r="J288" s="142"/>
      <c r="K288" s="142"/>
      <c r="L288" s="142"/>
      <c r="M288" s="142"/>
      <c r="N288" s="365"/>
      <c r="O288" s="365"/>
    </row>
    <row r="289" spans="1:15" ht="13" x14ac:dyDescent="0.3">
      <c r="A289" s="811" t="s">
        <v>936</v>
      </c>
      <c r="B289" s="842"/>
      <c r="C289" s="142"/>
      <c r="D289" s="142"/>
      <c r="E289" s="142"/>
      <c r="F289" s="142"/>
      <c r="G289" s="142"/>
      <c r="H289" s="142"/>
      <c r="I289" s="142"/>
      <c r="J289" s="142"/>
      <c r="K289" s="142"/>
      <c r="L289" s="142"/>
      <c r="M289" s="142"/>
      <c r="N289" s="365"/>
      <c r="O289" s="365"/>
    </row>
    <row r="290" spans="1:15" ht="13" x14ac:dyDescent="0.3">
      <c r="A290" s="811" t="s">
        <v>937</v>
      </c>
      <c r="B290" s="842"/>
      <c r="C290" s="142"/>
      <c r="D290" s="142"/>
      <c r="E290" s="142"/>
      <c r="F290" s="142"/>
      <c r="G290" s="142"/>
      <c r="H290" s="142"/>
      <c r="I290" s="142"/>
      <c r="J290" s="142"/>
      <c r="K290" s="142"/>
      <c r="L290" s="142"/>
      <c r="M290" s="142"/>
      <c r="N290" s="365"/>
      <c r="O290" s="365"/>
    </row>
    <row r="291" spans="1:15" ht="13" x14ac:dyDescent="0.3">
      <c r="A291" s="811" t="s">
        <v>938</v>
      </c>
      <c r="B291" s="842"/>
      <c r="C291" s="142"/>
      <c r="D291" s="142"/>
      <c r="E291" s="142"/>
      <c r="F291" s="142"/>
      <c r="G291" s="142"/>
      <c r="H291" s="142"/>
      <c r="I291" s="142"/>
      <c r="J291" s="142"/>
      <c r="K291" s="142"/>
      <c r="L291" s="142"/>
      <c r="M291" s="142"/>
      <c r="N291" s="365"/>
      <c r="O291" s="365"/>
    </row>
    <row r="292" spans="1:15" ht="13.5" thickBot="1" x14ac:dyDescent="0.35">
      <c r="A292" s="320" t="s">
        <v>939</v>
      </c>
      <c r="B292" s="842"/>
      <c r="C292" s="142"/>
      <c r="D292" s="142"/>
      <c r="E292" s="142"/>
      <c r="F292" s="142"/>
      <c r="G292" s="142"/>
      <c r="H292" s="142"/>
      <c r="I292" s="142"/>
      <c r="J292" s="142"/>
      <c r="K292" s="142"/>
      <c r="L292" s="142"/>
      <c r="M292" s="142"/>
      <c r="N292" s="365"/>
      <c r="O292" s="365"/>
    </row>
    <row r="293" spans="1:15" ht="13.5" thickBot="1" x14ac:dyDescent="0.35">
      <c r="A293" s="142"/>
      <c r="B293" s="139"/>
      <c r="C293" s="142"/>
      <c r="D293" s="142"/>
      <c r="E293" s="142"/>
      <c r="F293" s="142"/>
      <c r="G293" s="142"/>
      <c r="H293" s="142"/>
      <c r="I293" s="142"/>
      <c r="J293" s="142"/>
      <c r="K293" s="142"/>
      <c r="L293" s="142"/>
      <c r="M293" s="142"/>
      <c r="N293" s="365"/>
      <c r="O293" s="365"/>
    </row>
    <row r="294" spans="1:15" ht="13.5" thickBot="1" x14ac:dyDescent="0.35">
      <c r="A294" s="142"/>
      <c r="B294" s="316" t="s">
        <v>244</v>
      </c>
      <c r="C294" s="766">
        <v>1</v>
      </c>
      <c r="D294" s="766">
        <v>2</v>
      </c>
      <c r="E294" s="766">
        <v>3</v>
      </c>
      <c r="F294" s="766">
        <v>4</v>
      </c>
      <c r="G294" s="766">
        <v>5</v>
      </c>
      <c r="H294" s="328">
        <v>6</v>
      </c>
      <c r="I294" s="328">
        <v>7</v>
      </c>
      <c r="J294" s="328">
        <v>8</v>
      </c>
      <c r="K294" s="328">
        <v>9</v>
      </c>
      <c r="L294" s="328">
        <v>10</v>
      </c>
      <c r="M294" s="142"/>
      <c r="N294" s="365"/>
      <c r="O294" s="365"/>
    </row>
    <row r="295" spans="1:15" ht="13" x14ac:dyDescent="0.3">
      <c r="A295" s="325" t="s">
        <v>1176</v>
      </c>
      <c r="B295" s="309" t="s">
        <v>245</v>
      </c>
      <c r="C295" s="750">
        <f>C286</f>
        <v>80</v>
      </c>
      <c r="D295" s="750">
        <f>D286</f>
        <v>100</v>
      </c>
      <c r="E295" s="750">
        <v>130</v>
      </c>
      <c r="F295" s="750">
        <v>150</v>
      </c>
      <c r="G295" s="750">
        <v>190</v>
      </c>
      <c r="H295" s="845">
        <v>220</v>
      </c>
      <c r="I295" s="845">
        <v>240</v>
      </c>
      <c r="J295" s="750">
        <v>280</v>
      </c>
      <c r="K295" s="750">
        <v>300</v>
      </c>
      <c r="L295" s="750">
        <v>314</v>
      </c>
      <c r="M295" s="670" t="s">
        <v>1430</v>
      </c>
      <c r="N295" s="365"/>
      <c r="O295" s="365"/>
    </row>
    <row r="296" spans="1:15" ht="13.5" thickBot="1" x14ac:dyDescent="0.35">
      <c r="A296" s="811" t="s">
        <v>273</v>
      </c>
      <c r="B296" s="313" t="s">
        <v>257</v>
      </c>
      <c r="C296" s="753">
        <f>C287</f>
        <v>37496</v>
      </c>
      <c r="D296" s="753">
        <f>D287</f>
        <v>39353</v>
      </c>
      <c r="E296" s="753">
        <f>E287</f>
        <v>41209</v>
      </c>
      <c r="F296" s="753">
        <f>F287</f>
        <v>43068</v>
      </c>
      <c r="G296" s="753">
        <f>G287</f>
        <v>45305</v>
      </c>
      <c r="H296" s="753">
        <f>H233</f>
        <v>47547</v>
      </c>
      <c r="I296" s="753">
        <f>I233</f>
        <v>49787</v>
      </c>
      <c r="J296" s="753">
        <f>J233</f>
        <v>52028</v>
      </c>
      <c r="K296" s="753">
        <f>K233</f>
        <v>54267</v>
      </c>
      <c r="L296" s="753">
        <f>L233</f>
        <v>56510</v>
      </c>
      <c r="M296" s="670" t="s">
        <v>1431</v>
      </c>
      <c r="N296" s="365">
        <v>40</v>
      </c>
      <c r="O296" s="365"/>
    </row>
    <row r="297" spans="1:15" ht="13" x14ac:dyDescent="0.3">
      <c r="A297" s="811" t="s">
        <v>262</v>
      </c>
      <c r="B297" s="840"/>
      <c r="C297" s="841"/>
      <c r="D297" s="841"/>
      <c r="E297" s="841"/>
      <c r="F297" s="841"/>
      <c r="G297" s="841"/>
      <c r="H297" s="841"/>
      <c r="I297" s="841"/>
      <c r="J297" s="841"/>
      <c r="K297" s="841"/>
      <c r="L297" s="841"/>
      <c r="M297" s="142"/>
      <c r="N297" s="365"/>
      <c r="O297" s="365"/>
    </row>
    <row r="298" spans="1:15" ht="13" x14ac:dyDescent="0.3">
      <c r="A298" s="811" t="s">
        <v>936</v>
      </c>
      <c r="B298" s="842"/>
      <c r="C298" s="142"/>
      <c r="D298" s="142"/>
      <c r="E298" s="142"/>
      <c r="F298" s="142"/>
      <c r="G298" s="142"/>
      <c r="H298" s="142"/>
      <c r="I298" s="142"/>
      <c r="J298" s="142"/>
      <c r="K298" s="142"/>
      <c r="L298" s="142"/>
      <c r="M298" s="142"/>
      <c r="N298" s="365"/>
      <c r="O298" s="365"/>
    </row>
    <row r="299" spans="1:15" ht="13" x14ac:dyDescent="0.3">
      <c r="A299" s="811" t="s">
        <v>937</v>
      </c>
      <c r="B299" s="842"/>
      <c r="C299" s="142"/>
      <c r="D299" s="142"/>
      <c r="E299" s="142"/>
      <c r="F299" s="142"/>
      <c r="G299" s="142"/>
      <c r="H299" s="142"/>
      <c r="I299" s="142"/>
      <c r="J299" s="142"/>
      <c r="K299" s="142"/>
      <c r="L299" s="142"/>
      <c r="M299" s="142"/>
      <c r="N299" s="365"/>
      <c r="O299" s="365"/>
    </row>
    <row r="300" spans="1:15" ht="13" x14ac:dyDescent="0.3">
      <c r="A300" s="811" t="s">
        <v>938</v>
      </c>
      <c r="B300" s="842"/>
      <c r="C300" s="142"/>
      <c r="D300" s="142"/>
      <c r="E300" s="142"/>
      <c r="F300" s="142"/>
      <c r="G300" s="142"/>
      <c r="H300" s="142"/>
      <c r="I300" s="142"/>
      <c r="J300" s="142"/>
      <c r="K300" s="142"/>
      <c r="L300" s="142"/>
      <c r="M300" s="142"/>
      <c r="N300" s="365"/>
      <c r="O300" s="365"/>
    </row>
    <row r="301" spans="1:15" ht="13.5" thickBot="1" x14ac:dyDescent="0.35">
      <c r="A301" s="320" t="s">
        <v>939</v>
      </c>
      <c r="B301" s="842"/>
      <c r="C301" s="142"/>
      <c r="D301" s="142"/>
      <c r="E301" s="142"/>
      <c r="F301" s="142"/>
      <c r="G301" s="142"/>
      <c r="H301" s="142"/>
      <c r="I301" s="142"/>
      <c r="J301" s="142"/>
      <c r="K301" s="142"/>
      <c r="L301" s="142"/>
      <c r="M301" s="142"/>
      <c r="N301" s="365"/>
      <c r="O301" s="365"/>
    </row>
    <row r="302" spans="1:15" ht="13.5" thickBot="1" x14ac:dyDescent="0.35">
      <c r="A302" s="142"/>
      <c r="B302" s="139"/>
      <c r="C302" s="142"/>
      <c r="D302" s="142"/>
      <c r="E302" s="142"/>
      <c r="F302" s="142"/>
      <c r="G302" s="142"/>
      <c r="H302" s="142"/>
      <c r="I302" s="142"/>
      <c r="J302" s="142"/>
      <c r="K302" s="142"/>
      <c r="L302" s="142"/>
      <c r="M302" s="142"/>
      <c r="N302" s="365"/>
      <c r="O302" s="365"/>
    </row>
    <row r="303" spans="1:15" ht="13.5" thickBot="1" x14ac:dyDescent="0.35">
      <c r="A303" s="142"/>
      <c r="B303" s="316" t="s">
        <v>244</v>
      </c>
      <c r="C303" s="766">
        <v>1</v>
      </c>
      <c r="D303" s="766">
        <v>2</v>
      </c>
      <c r="E303" s="766">
        <v>3</v>
      </c>
      <c r="F303" s="142"/>
      <c r="G303" s="139"/>
      <c r="H303" s="142"/>
      <c r="I303" s="142"/>
      <c r="J303" s="142"/>
      <c r="K303" s="142"/>
      <c r="L303" s="142"/>
      <c r="M303" s="142"/>
      <c r="N303" s="365"/>
      <c r="O303" s="365"/>
    </row>
    <row r="304" spans="1:15" ht="13" x14ac:dyDescent="0.3">
      <c r="A304" s="325" t="s">
        <v>1177</v>
      </c>
      <c r="B304" s="309" t="s">
        <v>245</v>
      </c>
      <c r="C304" s="845">
        <v>20</v>
      </c>
      <c r="D304" s="845">
        <v>40</v>
      </c>
      <c r="E304" s="845">
        <v>50</v>
      </c>
      <c r="F304" s="839"/>
      <c r="G304" s="839"/>
      <c r="H304" s="839"/>
      <c r="I304" s="839"/>
      <c r="J304" s="142"/>
      <c r="K304" s="142"/>
      <c r="L304" s="142"/>
      <c r="M304" s="142"/>
      <c r="N304" s="365"/>
      <c r="O304" s="365"/>
    </row>
    <row r="305" spans="1:15" ht="13.5" thickBot="1" x14ac:dyDescent="0.35">
      <c r="A305" s="811" t="s">
        <v>273</v>
      </c>
      <c r="B305" s="313" t="s">
        <v>257</v>
      </c>
      <c r="C305" s="753">
        <f>C269</f>
        <v>27115</v>
      </c>
      <c r="D305" s="753">
        <f>D269</f>
        <v>28808</v>
      </c>
      <c r="E305" s="753">
        <f>E269</f>
        <v>30502</v>
      </c>
      <c r="F305" s="798" t="s">
        <v>1429</v>
      </c>
      <c r="G305" s="142"/>
      <c r="H305" s="142"/>
      <c r="I305" s="142"/>
      <c r="J305" s="142"/>
      <c r="K305" s="142"/>
      <c r="L305" s="142"/>
      <c r="M305" s="142"/>
      <c r="N305" s="365">
        <v>40</v>
      </c>
      <c r="O305" s="365"/>
    </row>
    <row r="306" spans="1:15" ht="13" x14ac:dyDescent="0.3">
      <c r="A306" s="811" t="s">
        <v>262</v>
      </c>
      <c r="B306" s="840"/>
      <c r="C306" s="841"/>
      <c r="D306" s="841"/>
      <c r="E306" s="841"/>
      <c r="F306" s="142"/>
      <c r="G306" s="142"/>
      <c r="H306" s="142"/>
      <c r="I306" s="142"/>
      <c r="J306" s="142"/>
      <c r="K306" s="142"/>
      <c r="L306" s="142"/>
      <c r="M306" s="142"/>
      <c r="N306" s="365"/>
      <c r="O306" s="365"/>
    </row>
    <row r="307" spans="1:15" ht="13" x14ac:dyDescent="0.3">
      <c r="A307" s="811" t="s">
        <v>936</v>
      </c>
      <c r="B307" s="842"/>
      <c r="C307" s="142"/>
      <c r="D307" s="142"/>
      <c r="E307" s="142"/>
      <c r="F307" s="142"/>
      <c r="G307" s="142"/>
      <c r="H307" s="142"/>
      <c r="I307" s="142"/>
      <c r="J307" s="142"/>
      <c r="K307" s="142"/>
      <c r="L307" s="142"/>
      <c r="M307" s="142"/>
      <c r="N307" s="365"/>
      <c r="O307" s="365"/>
    </row>
    <row r="308" spans="1:15" ht="13" x14ac:dyDescent="0.3">
      <c r="A308" s="811" t="s">
        <v>937</v>
      </c>
      <c r="B308" s="842"/>
      <c r="C308" s="142"/>
      <c r="D308" s="142"/>
      <c r="E308" s="142"/>
      <c r="F308" s="142"/>
      <c r="G308" s="142"/>
      <c r="H308" s="142"/>
      <c r="I308" s="142"/>
      <c r="J308" s="142"/>
      <c r="K308" s="142"/>
      <c r="L308" s="142"/>
      <c r="M308" s="142"/>
      <c r="N308" s="365"/>
      <c r="O308" s="365"/>
    </row>
    <row r="309" spans="1:15" ht="13" x14ac:dyDescent="0.3">
      <c r="A309" s="811" t="s">
        <v>938</v>
      </c>
      <c r="B309" s="842"/>
      <c r="C309" s="142"/>
      <c r="D309" s="142"/>
      <c r="E309" s="142"/>
      <c r="F309" s="142"/>
      <c r="G309" s="142"/>
      <c r="H309" s="142"/>
      <c r="I309" s="142"/>
      <c r="J309" s="142"/>
      <c r="K309" s="142"/>
      <c r="L309" s="142"/>
      <c r="M309" s="142"/>
      <c r="N309" s="365"/>
      <c r="O309" s="365"/>
    </row>
    <row r="310" spans="1:15" ht="13.5" thickBot="1" x14ac:dyDescent="0.35">
      <c r="A310" s="320" t="s">
        <v>939</v>
      </c>
      <c r="B310" s="842"/>
      <c r="C310" s="142"/>
      <c r="D310" s="142"/>
      <c r="E310" s="142"/>
      <c r="F310" s="142"/>
      <c r="G310" s="142"/>
      <c r="H310" s="142"/>
      <c r="I310" s="142"/>
      <c r="J310" s="142"/>
      <c r="K310" s="142"/>
      <c r="L310" s="142"/>
      <c r="M310" s="142"/>
      <c r="N310" s="365"/>
      <c r="O310" s="365"/>
    </row>
    <row r="311" spans="1:15" ht="13.5" thickBot="1" x14ac:dyDescent="0.35">
      <c r="A311" s="142"/>
      <c r="B311" s="139"/>
      <c r="C311" s="142"/>
      <c r="D311" s="142"/>
      <c r="E311" s="142"/>
      <c r="F311" s="142"/>
      <c r="G311" s="142"/>
      <c r="H311" s="142"/>
      <c r="I311" s="142"/>
      <c r="J311" s="142"/>
      <c r="K311" s="142"/>
      <c r="L311" s="142"/>
      <c r="M311" s="142"/>
      <c r="N311" s="365"/>
      <c r="O311" s="365"/>
    </row>
    <row r="312" spans="1:15" ht="13.5" thickBot="1" x14ac:dyDescent="0.35">
      <c r="A312" s="142"/>
      <c r="B312" s="330" t="s">
        <v>244</v>
      </c>
      <c r="C312" s="766">
        <v>1</v>
      </c>
      <c r="D312" s="766">
        <v>2</v>
      </c>
      <c r="E312" s="766">
        <v>3</v>
      </c>
      <c r="F312" s="142"/>
      <c r="G312" s="142"/>
      <c r="H312" s="142"/>
      <c r="I312" s="142"/>
      <c r="J312" s="142"/>
      <c r="K312" s="142"/>
      <c r="L312" s="142"/>
      <c r="M312" s="142"/>
      <c r="N312" s="365"/>
      <c r="O312" s="365"/>
    </row>
    <row r="313" spans="1:15" ht="13" x14ac:dyDescent="0.3">
      <c r="A313" s="846" t="s">
        <v>1178</v>
      </c>
      <c r="B313" s="309" t="s">
        <v>245</v>
      </c>
      <c r="C313" s="845">
        <v>60</v>
      </c>
      <c r="D313" s="845">
        <v>70</v>
      </c>
      <c r="E313" s="845">
        <v>90</v>
      </c>
      <c r="F313" s="831"/>
      <c r="G313" s="142"/>
      <c r="H313" s="839"/>
      <c r="I313" s="142"/>
      <c r="J313" s="142"/>
      <c r="K313" s="142"/>
      <c r="L313" s="142"/>
      <c r="M313" s="142"/>
      <c r="N313" s="365"/>
      <c r="O313" s="365"/>
    </row>
    <row r="314" spans="1:15" ht="13.5" thickBot="1" x14ac:dyDescent="0.35">
      <c r="A314" s="834" t="s">
        <v>273</v>
      </c>
      <c r="B314" s="313" t="s">
        <v>257</v>
      </c>
      <c r="C314" s="753">
        <f>'Pay scale M'!D10</f>
        <v>33633</v>
      </c>
      <c r="D314" s="753">
        <f>'Pay scale M'!D13</f>
        <v>35833</v>
      </c>
      <c r="E314" s="753">
        <f>'Pay scale M'!D17</f>
        <v>38031</v>
      </c>
      <c r="F314" s="798" t="s">
        <v>1429</v>
      </c>
      <c r="G314" s="142"/>
      <c r="H314" s="142"/>
      <c r="I314" s="142"/>
      <c r="J314" s="142"/>
      <c r="K314" s="142"/>
      <c r="L314" s="142"/>
      <c r="M314" s="142"/>
      <c r="N314" s="365">
        <v>40</v>
      </c>
      <c r="O314" s="365"/>
    </row>
    <row r="315" spans="1:15" ht="13" x14ac:dyDescent="0.3">
      <c r="A315" s="834" t="s">
        <v>262</v>
      </c>
      <c r="B315" s="835"/>
      <c r="C315" s="841"/>
      <c r="D315" s="841"/>
      <c r="E315" s="841"/>
      <c r="F315" s="142"/>
      <c r="G315" s="142"/>
      <c r="H315" s="142"/>
      <c r="I315" s="142"/>
      <c r="J315" s="142"/>
      <c r="K315" s="142"/>
      <c r="L315" s="142"/>
      <c r="M315" s="142"/>
      <c r="N315" s="365"/>
      <c r="O315" s="365"/>
    </row>
    <row r="316" spans="1:15" ht="13" x14ac:dyDescent="0.3">
      <c r="A316" s="834" t="s">
        <v>936</v>
      </c>
      <c r="B316" s="834"/>
      <c r="C316" s="142"/>
      <c r="D316" s="142"/>
      <c r="E316" s="142"/>
      <c r="F316" s="142"/>
      <c r="G316" s="142"/>
      <c r="H316" s="142"/>
      <c r="I316" s="142"/>
      <c r="J316" s="142"/>
      <c r="K316" s="142"/>
      <c r="L316" s="142"/>
      <c r="M316" s="142"/>
      <c r="N316" s="365"/>
      <c r="O316" s="365"/>
    </row>
    <row r="317" spans="1:15" ht="13" x14ac:dyDescent="0.3">
      <c r="A317" s="834" t="s">
        <v>937</v>
      </c>
      <c r="B317" s="834"/>
      <c r="C317" s="142"/>
      <c r="D317" s="142"/>
      <c r="E317" s="142"/>
      <c r="F317" s="142"/>
      <c r="G317" s="142"/>
      <c r="H317" s="142"/>
      <c r="I317" s="142"/>
      <c r="J317" s="142"/>
      <c r="K317" s="142"/>
      <c r="L317" s="142"/>
      <c r="M317" s="142"/>
      <c r="N317" s="365"/>
      <c r="O317" s="365"/>
    </row>
    <row r="318" spans="1:15" ht="13" x14ac:dyDescent="0.3">
      <c r="A318" s="834" t="s">
        <v>938</v>
      </c>
      <c r="B318" s="834"/>
      <c r="C318" s="142"/>
      <c r="D318" s="142"/>
      <c r="E318" s="142"/>
      <c r="F318" s="142"/>
      <c r="G318" s="142"/>
      <c r="H318" s="142"/>
      <c r="I318" s="142"/>
      <c r="J318" s="142"/>
      <c r="K318" s="142"/>
      <c r="L318" s="142"/>
      <c r="M318" s="142"/>
      <c r="N318" s="365"/>
      <c r="O318" s="365"/>
    </row>
    <row r="319" spans="1:15" ht="13.5" thickBot="1" x14ac:dyDescent="0.35">
      <c r="A319" s="837" t="s">
        <v>939</v>
      </c>
      <c r="B319" s="834"/>
      <c r="C319" s="142"/>
      <c r="D319" s="142"/>
      <c r="E319" s="142"/>
      <c r="F319" s="142"/>
      <c r="G319" s="142"/>
      <c r="H319" s="142"/>
      <c r="I319" s="142"/>
      <c r="J319" s="142"/>
      <c r="K319" s="142"/>
      <c r="L319" s="142"/>
      <c r="M319" s="142"/>
      <c r="N319" s="365"/>
      <c r="O319" s="365"/>
    </row>
    <row r="320" spans="1:15" ht="13.5" thickBot="1" x14ac:dyDescent="0.35">
      <c r="A320" s="142"/>
      <c r="B320" s="142"/>
      <c r="C320" s="142"/>
      <c r="D320" s="142"/>
      <c r="E320" s="142"/>
      <c r="F320" s="142"/>
      <c r="G320" s="142"/>
      <c r="H320" s="142"/>
      <c r="I320" s="142"/>
      <c r="J320" s="142"/>
      <c r="K320" s="142"/>
      <c r="L320" s="142"/>
      <c r="M320" s="142"/>
      <c r="N320" s="365"/>
      <c r="O320" s="365"/>
    </row>
    <row r="321" spans="1:15" ht="13.5" thickBot="1" x14ac:dyDescent="0.35">
      <c r="B321" s="316" t="s">
        <v>244</v>
      </c>
      <c r="C321" s="838">
        <v>1</v>
      </c>
      <c r="D321" s="838">
        <v>2</v>
      </c>
      <c r="E321" s="838">
        <v>3</v>
      </c>
      <c r="F321" s="838">
        <v>4</v>
      </c>
      <c r="G321" s="838">
        <v>5</v>
      </c>
      <c r="H321" s="847">
        <v>6</v>
      </c>
      <c r="I321" s="847">
        <v>7</v>
      </c>
      <c r="J321" s="847">
        <v>8</v>
      </c>
      <c r="K321" s="847">
        <v>9</v>
      </c>
      <c r="L321" s="847">
        <v>10</v>
      </c>
      <c r="N321" s="365"/>
      <c r="O321" s="365"/>
    </row>
    <row r="322" spans="1:15" ht="13" x14ac:dyDescent="0.3">
      <c r="A322" s="848" t="s">
        <v>1179</v>
      </c>
      <c r="B322" s="849" t="s">
        <v>245</v>
      </c>
      <c r="C322" s="750">
        <v>75</v>
      </c>
      <c r="D322" s="750">
        <v>95</v>
      </c>
      <c r="E322" s="750">
        <v>130</v>
      </c>
      <c r="F322" s="750">
        <v>150</v>
      </c>
      <c r="G322" s="850">
        <v>190</v>
      </c>
      <c r="H322" s="750">
        <v>220</v>
      </c>
      <c r="I322" s="850">
        <v>240</v>
      </c>
      <c r="J322" s="850">
        <v>280</v>
      </c>
      <c r="K322" s="850">
        <v>300</v>
      </c>
      <c r="L322" s="750">
        <v>314</v>
      </c>
      <c r="M322" s="670" t="s">
        <v>1430</v>
      </c>
      <c r="N322" s="365"/>
      <c r="O322" s="365"/>
    </row>
    <row r="323" spans="1:15" ht="13.5" thickBot="1" x14ac:dyDescent="0.35">
      <c r="A323" s="811" t="s">
        <v>273</v>
      </c>
      <c r="B323" s="345" t="s">
        <v>257</v>
      </c>
      <c r="C323" s="753">
        <f>'Pay scale M'!D15</f>
        <v>35940</v>
      </c>
      <c r="D323" s="753">
        <f>'Pay scale M'!D19</f>
        <v>38137</v>
      </c>
      <c r="E323" s="753">
        <f>'Pay scale M'!D25</f>
        <v>41209</v>
      </c>
      <c r="F323" s="753">
        <f>'Pay scale M'!D29</f>
        <v>43068</v>
      </c>
      <c r="G323" s="851">
        <f>'Pay scale M'!D35</f>
        <v>45305</v>
      </c>
      <c r="H323" s="753">
        <f>'Pay scale M'!D40</f>
        <v>47547</v>
      </c>
      <c r="I323" s="851">
        <f>'Pay scale M'!D44</f>
        <v>49787</v>
      </c>
      <c r="J323" s="851">
        <f>'Pay scale M'!D50</f>
        <v>52028</v>
      </c>
      <c r="K323" s="851">
        <f>'Pay scale M'!D54</f>
        <v>54267</v>
      </c>
      <c r="L323" s="753">
        <f>'Pay scale M'!D57</f>
        <v>56510</v>
      </c>
      <c r="M323" s="670" t="s">
        <v>1431</v>
      </c>
      <c r="N323" s="365">
        <v>40</v>
      </c>
      <c r="O323" s="365"/>
    </row>
    <row r="324" spans="1:15" ht="13" x14ac:dyDescent="0.3">
      <c r="A324" s="811" t="s">
        <v>262</v>
      </c>
      <c r="B324" s="835"/>
      <c r="C324" s="841"/>
      <c r="D324" s="841"/>
      <c r="E324" s="841"/>
      <c r="F324" s="841"/>
      <c r="G324" s="841"/>
      <c r="H324" s="841"/>
      <c r="I324" s="841"/>
      <c r="J324" s="841"/>
      <c r="K324" s="841"/>
      <c r="L324" s="841"/>
      <c r="N324" s="365"/>
      <c r="O324" s="365"/>
    </row>
    <row r="325" spans="1:15" ht="13" x14ac:dyDescent="0.3">
      <c r="A325" s="811" t="s">
        <v>936</v>
      </c>
      <c r="B325" s="834"/>
      <c r="C325" s="142"/>
      <c r="D325" s="142"/>
      <c r="E325" s="142"/>
      <c r="F325" s="142"/>
      <c r="G325" s="142"/>
      <c r="H325" s="142"/>
      <c r="I325" s="142"/>
      <c r="J325" s="142"/>
      <c r="K325" s="142"/>
      <c r="L325" s="142"/>
      <c r="N325" s="365"/>
      <c r="O325" s="365"/>
    </row>
    <row r="326" spans="1:15" ht="13" x14ac:dyDescent="0.3">
      <c r="A326" s="811" t="s">
        <v>937</v>
      </c>
      <c r="B326" s="834"/>
      <c r="C326" s="142"/>
      <c r="D326" s="142"/>
      <c r="E326" s="142"/>
      <c r="F326" s="142"/>
      <c r="G326" s="142"/>
      <c r="H326" s="142"/>
      <c r="I326" s="142"/>
      <c r="J326" s="142"/>
      <c r="K326" s="142"/>
      <c r="L326" s="142"/>
      <c r="N326" s="365"/>
      <c r="O326" s="365"/>
    </row>
    <row r="327" spans="1:15" ht="13" x14ac:dyDescent="0.3">
      <c r="A327" s="811" t="s">
        <v>938</v>
      </c>
      <c r="B327" s="834"/>
      <c r="C327" s="142"/>
      <c r="D327" s="142"/>
      <c r="E327" s="142"/>
      <c r="F327" s="142"/>
      <c r="G327" s="142"/>
      <c r="H327" s="142"/>
      <c r="I327" s="142"/>
      <c r="J327" s="142"/>
      <c r="K327" s="142"/>
      <c r="L327" s="142"/>
      <c r="N327" s="365"/>
      <c r="O327" s="365"/>
    </row>
    <row r="328" spans="1:15" ht="13.5" thickBot="1" x14ac:dyDescent="0.35">
      <c r="A328" s="320" t="s">
        <v>939</v>
      </c>
      <c r="B328" s="834"/>
      <c r="C328" s="142"/>
      <c r="D328" s="142"/>
      <c r="E328" s="142"/>
      <c r="F328" s="142"/>
      <c r="G328" s="142"/>
      <c r="H328" s="142"/>
      <c r="I328" s="142"/>
      <c r="J328" s="142"/>
      <c r="K328" s="142"/>
      <c r="L328" s="142"/>
      <c r="N328" s="365"/>
      <c r="O328" s="365"/>
    </row>
    <row r="329" spans="1:15" ht="13.5" thickBot="1" x14ac:dyDescent="0.35">
      <c r="A329" s="142"/>
      <c r="B329" s="142"/>
      <c r="C329" s="142"/>
      <c r="D329" s="142"/>
      <c r="E329" s="142"/>
      <c r="F329" s="142"/>
      <c r="G329" s="142"/>
      <c r="H329" s="142"/>
      <c r="I329" s="142"/>
      <c r="J329" s="142"/>
      <c r="K329" s="142"/>
      <c r="L329" s="142"/>
      <c r="N329" s="365"/>
      <c r="O329" s="365"/>
    </row>
    <row r="330" spans="1:15" ht="13.5" thickBot="1" x14ac:dyDescent="0.35">
      <c r="B330" s="316" t="s">
        <v>244</v>
      </c>
      <c r="C330" s="766">
        <v>1</v>
      </c>
      <c r="D330" s="766">
        <v>2</v>
      </c>
      <c r="E330" s="766">
        <v>3</v>
      </c>
      <c r="F330" s="766">
        <v>4</v>
      </c>
      <c r="G330" s="766">
        <v>5</v>
      </c>
      <c r="H330" s="328">
        <v>6</v>
      </c>
      <c r="N330" s="365"/>
      <c r="O330" s="365"/>
    </row>
    <row r="331" spans="1:15" ht="13" x14ac:dyDescent="0.3">
      <c r="A331" s="319" t="s">
        <v>1180</v>
      </c>
      <c r="B331" s="750" t="s">
        <v>245</v>
      </c>
      <c r="C331" s="750">
        <v>75</v>
      </c>
      <c r="D331" s="750">
        <v>95</v>
      </c>
      <c r="E331" s="750">
        <v>130</v>
      </c>
      <c r="F331" s="750">
        <v>150</v>
      </c>
      <c r="G331" s="750">
        <v>190</v>
      </c>
      <c r="H331" s="750">
        <v>220</v>
      </c>
      <c r="N331" s="365"/>
      <c r="O331" s="365"/>
    </row>
    <row r="332" spans="1:15" ht="13.5" thickBot="1" x14ac:dyDescent="0.35">
      <c r="A332" s="811" t="s">
        <v>944</v>
      </c>
      <c r="B332" s="320" t="s">
        <v>257</v>
      </c>
      <c r="C332" s="320">
        <f>'Pay scale M'!D15</f>
        <v>35940</v>
      </c>
      <c r="D332" s="320">
        <f>'Pay scale M'!D19</f>
        <v>38137</v>
      </c>
      <c r="E332" s="320">
        <f>'Pay scale M'!D25</f>
        <v>41209</v>
      </c>
      <c r="F332" s="320">
        <f>'Pay scale M'!D29</f>
        <v>43068</v>
      </c>
      <c r="G332" s="313">
        <f>'Pay scale M'!D35</f>
        <v>45305</v>
      </c>
      <c r="H332" s="320">
        <f>'Pay scale M'!D40</f>
        <v>47547</v>
      </c>
      <c r="I332" s="798" t="s">
        <v>1429</v>
      </c>
      <c r="N332" s="365">
        <v>40</v>
      </c>
      <c r="O332" s="365"/>
    </row>
    <row r="333" spans="1:15" ht="13" x14ac:dyDescent="0.3">
      <c r="A333" s="811" t="s">
        <v>262</v>
      </c>
      <c r="B333" s="835"/>
      <c r="C333" s="841"/>
      <c r="D333" s="841"/>
      <c r="E333" s="841"/>
      <c r="F333" s="841"/>
      <c r="G333" s="841"/>
      <c r="H333" s="841"/>
      <c r="N333" s="365"/>
      <c r="O333" s="365"/>
    </row>
    <row r="334" spans="1:15" ht="13" x14ac:dyDescent="0.3">
      <c r="A334" s="811" t="s">
        <v>936</v>
      </c>
      <c r="B334" s="834"/>
      <c r="C334" s="142"/>
      <c r="D334" s="142"/>
      <c r="E334" s="142"/>
      <c r="F334" s="142"/>
      <c r="G334" s="142"/>
      <c r="H334" s="142"/>
      <c r="N334" s="365"/>
      <c r="O334" s="365"/>
    </row>
    <row r="335" spans="1:15" ht="13" x14ac:dyDescent="0.3">
      <c r="A335" s="811" t="s">
        <v>937</v>
      </c>
      <c r="B335" s="834"/>
      <c r="C335" s="142"/>
      <c r="D335" s="142"/>
      <c r="E335" s="142"/>
      <c r="F335" s="142"/>
      <c r="G335" s="142"/>
      <c r="H335" s="142"/>
      <c r="N335" s="365"/>
      <c r="O335" s="365"/>
    </row>
    <row r="336" spans="1:15" ht="13" x14ac:dyDescent="0.3">
      <c r="A336" s="811" t="s">
        <v>938</v>
      </c>
      <c r="B336" s="834"/>
      <c r="C336" s="142"/>
      <c r="D336" s="142"/>
      <c r="E336" s="142"/>
      <c r="F336" s="142"/>
      <c r="G336" s="142"/>
      <c r="H336" s="142"/>
      <c r="N336" s="365"/>
      <c r="O336" s="365"/>
    </row>
    <row r="337" spans="1:15" ht="13.5" thickBot="1" x14ac:dyDescent="0.35">
      <c r="A337" s="320" t="s">
        <v>939</v>
      </c>
      <c r="B337" s="834"/>
      <c r="C337" s="142"/>
      <c r="D337" s="142"/>
      <c r="E337" s="142"/>
      <c r="F337" s="142"/>
      <c r="G337" s="142"/>
      <c r="H337" s="142"/>
      <c r="N337" s="365"/>
      <c r="O337" s="365"/>
    </row>
  </sheetData>
  <mergeCells count="6">
    <mergeCell ref="A239:L241"/>
    <mergeCell ref="A130:F131"/>
    <mergeCell ref="A32:M32"/>
    <mergeCell ref="A38:G39"/>
    <mergeCell ref="A43:G44"/>
    <mergeCell ref="A127:J128"/>
  </mergeCells>
  <phoneticPr fontId="30" type="noConversion"/>
  <pageMargins left="0.75" right="0.75" top="1" bottom="1" header="0.5" footer="0.5"/>
  <pageSetup paperSize="9" scale="65" orientation="landscape" verticalDpi="300" r:id="rId1"/>
  <headerFooter alignWithMargins="0">
    <oddFooter>&amp;C&amp;P</oddFooter>
  </headerFooter>
  <rowBreaks count="4" manualBreakCount="4">
    <brk id="221" max="16383" man="1"/>
    <brk id="235" max="16383" man="1"/>
    <brk id="274" max="16383" man="1"/>
    <brk id="311"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tabSelected="1" topLeftCell="A98" workbookViewId="0">
      <selection activeCell="C67" sqref="C67"/>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135" t="s">
        <v>274</v>
      </c>
      <c r="B1" s="135"/>
      <c r="C1" s="192">
        <f>'MD Rates'!B1</f>
        <v>44652</v>
      </c>
      <c r="D1" s="135" t="s">
        <v>275</v>
      </c>
      <c r="E1" s="136"/>
      <c r="F1" s="136"/>
      <c r="G1" s="136"/>
      <c r="H1" s="136"/>
      <c r="I1" s="136"/>
      <c r="J1" s="136"/>
      <c r="K1" s="136"/>
      <c r="L1" s="136"/>
      <c r="M1" s="136"/>
      <c r="N1" s="136"/>
      <c r="O1" s="136"/>
    </row>
    <row r="2" spans="1:15" ht="12.75" customHeight="1" x14ac:dyDescent="0.3">
      <c r="A2" s="135" t="str">
        <f>'MD Rates'!A1</f>
        <v xml:space="preserve">Pay Letter M&amp;D(W) 04/2023 </v>
      </c>
      <c r="B2" s="135"/>
      <c r="C2" s="6"/>
      <c r="D2" s="135"/>
      <c r="E2" s="136"/>
      <c r="F2" s="136"/>
      <c r="G2" s="136"/>
      <c r="H2" s="136"/>
      <c r="I2" s="136"/>
      <c r="J2" s="136"/>
      <c r="K2" s="136"/>
      <c r="L2" s="136"/>
      <c r="M2" s="136"/>
      <c r="N2" s="1000" t="s">
        <v>265</v>
      </c>
      <c r="O2" s="1000" t="s">
        <v>266</v>
      </c>
    </row>
    <row r="3" spans="1:15" ht="13" x14ac:dyDescent="0.3">
      <c r="A3" s="135"/>
      <c r="B3" s="135"/>
      <c r="C3" s="6"/>
      <c r="D3" s="135"/>
      <c r="E3" s="136"/>
      <c r="F3" s="136"/>
      <c r="G3" s="136"/>
      <c r="H3" s="136"/>
      <c r="I3" s="136"/>
      <c r="J3" s="136"/>
      <c r="K3" s="136"/>
      <c r="L3" s="136"/>
      <c r="M3" s="136"/>
      <c r="N3" s="1000"/>
      <c r="O3" s="1000"/>
    </row>
    <row r="4" spans="1:15" ht="13.5" thickBot="1" x14ac:dyDescent="0.35">
      <c r="A4" s="135"/>
      <c r="B4" s="135"/>
      <c r="C4" s="6"/>
      <c r="D4" s="135"/>
      <c r="E4" s="136"/>
      <c r="F4" s="136"/>
      <c r="G4" s="136"/>
      <c r="H4" s="136"/>
      <c r="I4" s="136"/>
      <c r="J4" s="136"/>
      <c r="K4" s="136"/>
      <c r="L4" s="136"/>
      <c r="M4" s="136"/>
      <c r="N4" s="1000"/>
      <c r="O4" s="1000"/>
    </row>
    <row r="5" spans="1:15" ht="13" thickBot="1" x14ac:dyDescent="0.3">
      <c r="B5" s="335" t="s">
        <v>276</v>
      </c>
      <c r="C5" s="328">
        <v>1</v>
      </c>
      <c r="D5" s="328">
        <v>2</v>
      </c>
      <c r="E5" s="328">
        <v>3</v>
      </c>
      <c r="F5" s="328">
        <v>4</v>
      </c>
      <c r="G5" s="328">
        <v>5</v>
      </c>
      <c r="H5" s="328">
        <v>6</v>
      </c>
      <c r="I5" s="328">
        <v>7</v>
      </c>
      <c r="J5" s="189" t="s">
        <v>325</v>
      </c>
      <c r="K5" s="189" t="s">
        <v>281</v>
      </c>
      <c r="L5" s="189" t="s">
        <v>325</v>
      </c>
      <c r="N5" s="1001"/>
      <c r="O5" s="1001"/>
    </row>
    <row r="6" spans="1:15" ht="13" x14ac:dyDescent="0.3">
      <c r="A6" s="336"/>
      <c r="B6" s="337" t="s">
        <v>245</v>
      </c>
      <c r="C6" s="340">
        <v>12</v>
      </c>
      <c r="D6" s="321">
        <v>22</v>
      </c>
      <c r="E6" s="321">
        <v>70</v>
      </c>
      <c r="F6" s="321">
        <v>100</v>
      </c>
      <c r="G6" s="321">
        <v>130</v>
      </c>
      <c r="H6" s="321">
        <v>160</v>
      </c>
      <c r="I6" s="321">
        <v>162</v>
      </c>
      <c r="J6" s="341"/>
      <c r="K6" s="341"/>
      <c r="L6" s="341"/>
      <c r="N6" s="365"/>
      <c r="O6" s="365"/>
    </row>
    <row r="7" spans="1:15" ht="13.5" thickBot="1" x14ac:dyDescent="0.35">
      <c r="A7" s="320" t="s">
        <v>1250</v>
      </c>
      <c r="B7" s="338" t="s">
        <v>257</v>
      </c>
      <c r="C7" s="852">
        <f>'Pay Scale K'!D5</f>
        <v>33798</v>
      </c>
      <c r="D7" s="816">
        <f>'Pay Scale K'!D7</f>
        <v>36009</v>
      </c>
      <c r="E7" s="816">
        <f>'Pay Scale K'!D12</f>
        <v>38218</v>
      </c>
      <c r="F7" s="816">
        <f>'Pay Scale K'!D16</f>
        <v>40429</v>
      </c>
      <c r="G7" s="816">
        <f>'Pay Scale K'!D19</f>
        <v>42638</v>
      </c>
      <c r="H7" s="816">
        <f>'Pay Scale K'!D23</f>
        <v>44849</v>
      </c>
      <c r="I7" s="816">
        <f>'Pay Scale K'!D24</f>
        <v>47059</v>
      </c>
      <c r="J7" s="341"/>
      <c r="K7" s="341"/>
      <c r="L7" s="341"/>
      <c r="M7" s="138"/>
      <c r="N7" s="375">
        <v>40</v>
      </c>
      <c r="O7" s="375"/>
    </row>
    <row r="8" spans="1:15" ht="13.5" thickBot="1" x14ac:dyDescent="0.35">
      <c r="A8" s="142"/>
      <c r="B8" s="139"/>
      <c r="C8" s="322"/>
      <c r="D8" s="322"/>
      <c r="E8" s="322"/>
      <c r="F8" s="322"/>
      <c r="G8" s="322"/>
      <c r="H8" s="322"/>
      <c r="I8" s="322"/>
      <c r="J8" s="341"/>
      <c r="K8" s="341"/>
      <c r="L8" s="341"/>
      <c r="M8" s="138"/>
      <c r="N8" s="375"/>
      <c r="O8" s="375"/>
    </row>
    <row r="9" spans="1:15" ht="13.5" thickBot="1" x14ac:dyDescent="0.35">
      <c r="A9" s="142"/>
      <c r="B9" s="335" t="s">
        <v>276</v>
      </c>
      <c r="C9" s="328">
        <v>1</v>
      </c>
      <c r="D9" s="322"/>
      <c r="E9" s="322"/>
      <c r="F9" s="322"/>
      <c r="G9" s="322"/>
      <c r="H9" s="322"/>
      <c r="I9" s="322"/>
      <c r="J9" s="341"/>
      <c r="K9" s="341"/>
      <c r="L9" s="341"/>
      <c r="M9" s="138"/>
      <c r="N9" s="375"/>
      <c r="O9" s="375"/>
    </row>
    <row r="10" spans="1:15" ht="13" x14ac:dyDescent="0.3">
      <c r="A10" s="339"/>
      <c r="B10" s="309" t="s">
        <v>245</v>
      </c>
      <c r="C10" s="321">
        <v>72</v>
      </c>
      <c r="D10" s="341"/>
      <c r="E10" s="341"/>
      <c r="F10" s="341"/>
      <c r="G10" s="341"/>
      <c r="H10" s="341"/>
      <c r="I10" s="341"/>
      <c r="J10" s="341"/>
      <c r="K10" s="341"/>
      <c r="L10" s="341"/>
      <c r="M10" s="138"/>
      <c r="N10" s="375"/>
      <c r="O10" s="375"/>
    </row>
    <row r="11" spans="1:15" ht="13.5" thickBot="1" x14ac:dyDescent="0.35">
      <c r="A11" s="320" t="s">
        <v>1251</v>
      </c>
      <c r="B11" s="313" t="s">
        <v>257</v>
      </c>
      <c r="C11" s="768">
        <f>'Pay Scale K'!D13</f>
        <v>40421.1</v>
      </c>
      <c r="D11" s="341"/>
      <c r="E11" s="341"/>
      <c r="F11" s="341"/>
      <c r="G11" s="341"/>
      <c r="H11" s="341"/>
      <c r="I11" s="341"/>
      <c r="J11" s="341"/>
      <c r="K11" s="341"/>
      <c r="L11" s="341"/>
      <c r="M11" s="138"/>
      <c r="N11" s="375">
        <v>40</v>
      </c>
      <c r="O11" s="375"/>
    </row>
    <row r="12" spans="1:15" ht="13.5" thickBot="1" x14ac:dyDescent="0.35">
      <c r="A12" s="142"/>
      <c r="B12" s="139"/>
      <c r="C12" s="779"/>
      <c r="D12" s="341"/>
      <c r="E12" s="341"/>
      <c r="F12" s="341"/>
      <c r="G12" s="341"/>
      <c r="H12" s="341"/>
      <c r="I12" s="341"/>
      <c r="J12" s="341"/>
      <c r="K12" s="341"/>
      <c r="L12" s="341"/>
      <c r="M12" s="138"/>
      <c r="N12" s="375"/>
      <c r="O12" s="375"/>
    </row>
    <row r="13" spans="1:15" ht="13.5" thickBot="1" x14ac:dyDescent="0.35">
      <c r="A13" s="142"/>
      <c r="B13" s="335" t="s">
        <v>276</v>
      </c>
      <c r="C13" s="328">
        <v>1</v>
      </c>
      <c r="D13" s="328">
        <v>2</v>
      </c>
      <c r="E13" s="328">
        <v>3</v>
      </c>
      <c r="F13" s="328">
        <v>4</v>
      </c>
      <c r="G13" s="328">
        <v>5</v>
      </c>
      <c r="H13" s="328">
        <v>6</v>
      </c>
      <c r="I13" s="328">
        <v>7</v>
      </c>
      <c r="J13" s="328">
        <v>8</v>
      </c>
      <c r="K13" s="853">
        <v>9</v>
      </c>
      <c r="L13" s="854">
        <v>10</v>
      </c>
      <c r="M13" s="138"/>
      <c r="N13" s="375"/>
      <c r="O13" s="375"/>
    </row>
    <row r="14" spans="1:15" ht="13" x14ac:dyDescent="0.3">
      <c r="A14" s="319"/>
      <c r="B14" s="309" t="s">
        <v>245</v>
      </c>
      <c r="C14" s="855">
        <v>30</v>
      </c>
      <c r="D14" s="321">
        <v>60</v>
      </c>
      <c r="E14" s="321">
        <v>90</v>
      </c>
      <c r="F14" s="340">
        <v>110</v>
      </c>
      <c r="G14" s="321">
        <v>140</v>
      </c>
      <c r="H14" s="321">
        <v>180</v>
      </c>
      <c r="I14" s="321">
        <v>210</v>
      </c>
      <c r="J14" s="321">
        <v>230</v>
      </c>
      <c r="K14" s="321">
        <v>250</v>
      </c>
      <c r="L14" s="321">
        <v>266</v>
      </c>
      <c r="M14" s="138"/>
      <c r="N14" s="375"/>
      <c r="O14" s="375"/>
    </row>
    <row r="15" spans="1:15" ht="13.5" thickBot="1" x14ac:dyDescent="0.35">
      <c r="A15" s="320" t="s">
        <v>1181</v>
      </c>
      <c r="B15" s="313" t="s">
        <v>257</v>
      </c>
      <c r="C15" s="856">
        <f>'Pay Scale K'!D8</f>
        <v>37496</v>
      </c>
      <c r="D15" s="857">
        <f>'Pay Scale K'!D11</f>
        <v>39353</v>
      </c>
      <c r="E15" s="857">
        <f>'Pay Scale K'!D15</f>
        <v>41209</v>
      </c>
      <c r="F15" s="858">
        <f>'Pay Scale K'!D17</f>
        <v>43068</v>
      </c>
      <c r="G15" s="857">
        <f>'Pay Scale K'!D20</f>
        <v>45305</v>
      </c>
      <c r="H15" s="857">
        <f>'Pay Scale K'!D26</f>
        <v>47547</v>
      </c>
      <c r="I15" s="857">
        <f>'Pay Scale K'!D29</f>
        <v>49787</v>
      </c>
      <c r="J15" s="857">
        <f>'Pay Scale K'!D31</f>
        <v>52028</v>
      </c>
      <c r="K15" s="857">
        <f>'Pay Scale K'!D33</f>
        <v>54267</v>
      </c>
      <c r="L15" s="857">
        <f>'Pay Scale K'!D35</f>
        <v>56510</v>
      </c>
      <c r="M15" s="138"/>
      <c r="N15" s="375">
        <v>40</v>
      </c>
      <c r="O15" s="375"/>
    </row>
    <row r="16" spans="1:15" ht="13.5" thickBot="1" x14ac:dyDescent="0.35">
      <c r="A16" s="142"/>
      <c r="B16" s="139"/>
      <c r="C16" s="859"/>
      <c r="D16" s="859"/>
      <c r="E16" s="859"/>
      <c r="F16" s="859"/>
      <c r="G16" s="859"/>
      <c r="H16" s="859"/>
      <c r="I16" s="859"/>
      <c r="J16" s="859"/>
      <c r="K16" s="859"/>
      <c r="L16" s="859"/>
      <c r="M16" s="138"/>
      <c r="N16" s="375"/>
      <c r="O16" s="375"/>
    </row>
    <row r="17" spans="1:15" ht="13.5" thickBot="1" x14ac:dyDescent="0.35">
      <c r="A17" s="142"/>
      <c r="B17" s="335" t="s">
        <v>276</v>
      </c>
      <c r="C17" s="328">
        <v>1</v>
      </c>
      <c r="D17" s="859"/>
      <c r="E17" s="859"/>
      <c r="F17" s="859"/>
      <c r="G17" s="859"/>
      <c r="H17" s="859"/>
      <c r="I17" s="859"/>
      <c r="J17" s="859"/>
      <c r="K17" s="859"/>
      <c r="L17" s="859"/>
      <c r="M17" s="138"/>
      <c r="N17" s="375"/>
      <c r="O17" s="375"/>
    </row>
    <row r="18" spans="1:15" ht="13" x14ac:dyDescent="0.3">
      <c r="A18" s="319"/>
      <c r="B18" s="309" t="s">
        <v>245</v>
      </c>
      <c r="C18" s="321">
        <v>155</v>
      </c>
      <c r="D18" s="341"/>
      <c r="E18" s="341"/>
      <c r="F18" s="341"/>
      <c r="G18" s="341"/>
      <c r="H18" s="341"/>
      <c r="I18" s="341"/>
      <c r="J18" s="341"/>
      <c r="K18" s="341"/>
      <c r="L18" s="341"/>
      <c r="M18" s="138"/>
      <c r="N18" s="375"/>
      <c r="O18" s="375"/>
    </row>
    <row r="19" spans="1:15" ht="13.5" thickBot="1" x14ac:dyDescent="0.35">
      <c r="A19" s="320" t="s">
        <v>1182</v>
      </c>
      <c r="B19" s="313" t="s">
        <v>257</v>
      </c>
      <c r="C19" s="768">
        <f>'Pay Scale K'!D22</f>
        <v>46407.09</v>
      </c>
      <c r="D19" s="341"/>
      <c r="E19" s="341"/>
      <c r="F19" s="341"/>
      <c r="G19" s="341"/>
      <c r="H19" s="341"/>
      <c r="I19" s="341"/>
      <c r="J19" s="341"/>
      <c r="K19" s="341"/>
      <c r="L19" s="341"/>
      <c r="M19" s="138"/>
      <c r="N19" s="375">
        <v>40</v>
      </c>
      <c r="O19" s="375"/>
    </row>
    <row r="20" spans="1:15" ht="13.5" thickBot="1" x14ac:dyDescent="0.35">
      <c r="A20" s="142"/>
      <c r="B20" s="139"/>
      <c r="C20" s="779"/>
      <c r="D20" s="341"/>
      <c r="E20" s="341"/>
      <c r="F20" s="341"/>
      <c r="G20" s="341"/>
      <c r="H20" s="341"/>
      <c r="I20" s="341"/>
      <c r="J20" s="341"/>
      <c r="K20" s="341"/>
      <c r="L20" s="341"/>
      <c r="M20" s="138"/>
      <c r="N20" s="375"/>
      <c r="O20" s="375"/>
    </row>
    <row r="21" spans="1:15" ht="13.5" thickBot="1" x14ac:dyDescent="0.35">
      <c r="A21" s="142"/>
      <c r="B21" s="335" t="s">
        <v>276</v>
      </c>
      <c r="C21" s="328">
        <v>1</v>
      </c>
      <c r="D21" s="328">
        <v>2</v>
      </c>
      <c r="E21" s="328">
        <v>3</v>
      </c>
      <c r="F21" s="328">
        <v>4</v>
      </c>
      <c r="G21" s="328">
        <v>5</v>
      </c>
      <c r="H21" s="328">
        <v>6</v>
      </c>
      <c r="I21" s="328">
        <v>7</v>
      </c>
      <c r="J21" s="341"/>
      <c r="K21" s="341"/>
      <c r="L21" s="341"/>
      <c r="M21" s="138"/>
      <c r="N21" s="375"/>
      <c r="O21" s="375"/>
    </row>
    <row r="22" spans="1:15" ht="13" x14ac:dyDescent="0.3">
      <c r="A22" s="319"/>
      <c r="B22" s="337" t="s">
        <v>245</v>
      </c>
      <c r="C22" s="340">
        <v>12</v>
      </c>
      <c r="D22" s="340">
        <v>22</v>
      </c>
      <c r="E22" s="321">
        <v>70</v>
      </c>
      <c r="F22" s="321">
        <v>100</v>
      </c>
      <c r="G22" s="321">
        <v>130</v>
      </c>
      <c r="H22" s="321">
        <v>160</v>
      </c>
      <c r="I22" s="321">
        <v>162</v>
      </c>
      <c r="J22" s="341"/>
      <c r="K22" s="341"/>
      <c r="L22" s="341"/>
      <c r="M22" s="138"/>
      <c r="N22" s="375"/>
      <c r="O22" s="375"/>
    </row>
    <row r="23" spans="1:15" ht="13.5" thickBot="1" x14ac:dyDescent="0.35">
      <c r="A23" s="320" t="s">
        <v>1252</v>
      </c>
      <c r="B23" s="338" t="s">
        <v>257</v>
      </c>
      <c r="C23" s="852">
        <f t="shared" ref="C23:I23" si="0">C7</f>
        <v>33798</v>
      </c>
      <c r="D23" s="852">
        <f t="shared" si="0"/>
        <v>36009</v>
      </c>
      <c r="E23" s="816">
        <f t="shared" si="0"/>
        <v>38218</v>
      </c>
      <c r="F23" s="816">
        <f t="shared" si="0"/>
        <v>40429</v>
      </c>
      <c r="G23" s="816">
        <f t="shared" si="0"/>
        <v>42638</v>
      </c>
      <c r="H23" s="816">
        <f t="shared" si="0"/>
        <v>44849</v>
      </c>
      <c r="I23" s="816">
        <f t="shared" si="0"/>
        <v>47059</v>
      </c>
      <c r="J23" s="798" t="s">
        <v>1429</v>
      </c>
      <c r="K23" s="860"/>
      <c r="L23" s="860"/>
      <c r="M23" s="138"/>
      <c r="N23" s="375">
        <v>40</v>
      </c>
      <c r="O23" s="375"/>
    </row>
    <row r="24" spans="1:15" ht="13.5" thickBot="1" x14ac:dyDescent="0.35">
      <c r="A24" s="142"/>
      <c r="B24" s="139"/>
      <c r="C24" s="322"/>
      <c r="D24" s="322"/>
      <c r="E24" s="322"/>
      <c r="F24" s="322"/>
      <c r="G24" s="322"/>
      <c r="H24" s="322"/>
      <c r="I24" s="322"/>
      <c r="J24" s="860"/>
      <c r="K24" s="860"/>
      <c r="L24" s="860"/>
      <c r="M24" s="138"/>
      <c r="N24" s="375"/>
      <c r="O24" s="375"/>
    </row>
    <row r="25" spans="1:15" ht="13.5" thickBot="1" x14ac:dyDescent="0.35">
      <c r="A25" s="142"/>
      <c r="B25" s="335" t="s">
        <v>276</v>
      </c>
      <c r="C25" s="328">
        <v>1</v>
      </c>
      <c r="D25" s="328">
        <v>2</v>
      </c>
      <c r="E25" s="328">
        <v>3</v>
      </c>
      <c r="F25" s="328">
        <v>4</v>
      </c>
      <c r="G25" s="328">
        <v>5</v>
      </c>
      <c r="H25" s="328">
        <v>6</v>
      </c>
      <c r="I25" s="328">
        <v>7</v>
      </c>
      <c r="J25" s="328">
        <v>8</v>
      </c>
      <c r="K25" s="853">
        <v>9</v>
      </c>
      <c r="L25" s="854">
        <v>10</v>
      </c>
      <c r="M25" s="138"/>
      <c r="N25" s="375"/>
      <c r="O25" s="375"/>
    </row>
    <row r="26" spans="1:15" ht="13" x14ac:dyDescent="0.3">
      <c r="A26" s="319"/>
      <c r="B26" s="309" t="s">
        <v>245</v>
      </c>
      <c r="C26" s="799">
        <v>30</v>
      </c>
      <c r="D26" s="799">
        <v>60</v>
      </c>
      <c r="E26" s="799">
        <v>90</v>
      </c>
      <c r="F26" s="799">
        <v>110</v>
      </c>
      <c r="G26" s="799">
        <v>140</v>
      </c>
      <c r="H26" s="799">
        <v>180</v>
      </c>
      <c r="I26" s="799">
        <v>210</v>
      </c>
      <c r="J26" s="799">
        <v>230</v>
      </c>
      <c r="K26" s="799">
        <v>250</v>
      </c>
      <c r="L26" s="799">
        <v>266</v>
      </c>
      <c r="M26" s="670" t="s">
        <v>1430</v>
      </c>
      <c r="N26" s="375"/>
      <c r="O26" s="375"/>
    </row>
    <row r="27" spans="1:15" ht="13.5" thickBot="1" x14ac:dyDescent="0.35">
      <c r="A27" s="320" t="s">
        <v>1183</v>
      </c>
      <c r="B27" s="313" t="s">
        <v>257</v>
      </c>
      <c r="C27" s="816">
        <f t="shared" ref="C27:L27" si="1">C15</f>
        <v>37496</v>
      </c>
      <c r="D27" s="816">
        <f t="shared" si="1"/>
        <v>39353</v>
      </c>
      <c r="E27" s="816">
        <f t="shared" si="1"/>
        <v>41209</v>
      </c>
      <c r="F27" s="816">
        <f t="shared" si="1"/>
        <v>43068</v>
      </c>
      <c r="G27" s="816">
        <f t="shared" si="1"/>
        <v>45305</v>
      </c>
      <c r="H27" s="816">
        <f t="shared" si="1"/>
        <v>47547</v>
      </c>
      <c r="I27" s="816">
        <f t="shared" si="1"/>
        <v>49787</v>
      </c>
      <c r="J27" s="816">
        <f t="shared" si="1"/>
        <v>52028</v>
      </c>
      <c r="K27" s="816">
        <f t="shared" si="1"/>
        <v>54267</v>
      </c>
      <c r="L27" s="816">
        <f t="shared" si="1"/>
        <v>56510</v>
      </c>
      <c r="M27" s="670" t="s">
        <v>1431</v>
      </c>
      <c r="N27" s="375">
        <v>40</v>
      </c>
      <c r="O27" s="375"/>
    </row>
    <row r="28" spans="1:15" ht="13.5" thickBot="1" x14ac:dyDescent="0.35">
      <c r="A28" s="142"/>
      <c r="B28" s="139"/>
      <c r="C28" s="322"/>
      <c r="D28" s="322"/>
      <c r="E28" s="322"/>
      <c r="F28" s="322"/>
      <c r="G28" s="322"/>
      <c r="H28" s="322"/>
      <c r="I28" s="322"/>
      <c r="J28" s="322"/>
      <c r="K28" s="322"/>
      <c r="L28" s="322"/>
      <c r="M28" s="138"/>
      <c r="N28" s="375"/>
      <c r="O28" s="375"/>
    </row>
    <row r="29" spans="1:15" ht="13.5" thickBot="1" x14ac:dyDescent="0.35">
      <c r="A29" s="142"/>
      <c r="B29" s="335" t="s">
        <v>276</v>
      </c>
      <c r="C29" s="328">
        <v>1</v>
      </c>
      <c r="D29" s="328">
        <v>2</v>
      </c>
      <c r="E29" s="328">
        <v>3</v>
      </c>
      <c r="F29" s="328">
        <v>4</v>
      </c>
      <c r="G29" s="328">
        <v>5</v>
      </c>
      <c r="H29" s="322"/>
      <c r="I29" s="322"/>
      <c r="J29" s="322"/>
      <c r="K29" s="322"/>
      <c r="L29" s="322"/>
      <c r="M29" s="138"/>
      <c r="N29" s="375"/>
      <c r="O29" s="375"/>
    </row>
    <row r="30" spans="1:15" ht="13" x14ac:dyDescent="0.3">
      <c r="A30" s="319"/>
      <c r="B30" s="309" t="s">
        <v>245</v>
      </c>
      <c r="C30" s="799">
        <v>30</v>
      </c>
      <c r="D30" s="799">
        <v>60</v>
      </c>
      <c r="E30" s="799">
        <v>90</v>
      </c>
      <c r="F30" s="799">
        <v>110</v>
      </c>
      <c r="G30" s="799">
        <v>140</v>
      </c>
      <c r="H30" s="860"/>
      <c r="I30" s="860"/>
      <c r="J30" s="860"/>
      <c r="K30" s="860"/>
      <c r="L30" s="860"/>
      <c r="M30" s="138"/>
      <c r="N30" s="375"/>
      <c r="O30" s="375"/>
    </row>
    <row r="31" spans="1:15" ht="13.5" thickBot="1" x14ac:dyDescent="0.35">
      <c r="A31" s="320" t="s">
        <v>1184</v>
      </c>
      <c r="B31" s="313" t="s">
        <v>257</v>
      </c>
      <c r="C31" s="816">
        <f>C27</f>
        <v>37496</v>
      </c>
      <c r="D31" s="816">
        <f>D27</f>
        <v>39353</v>
      </c>
      <c r="E31" s="816">
        <f>E27</f>
        <v>41209</v>
      </c>
      <c r="F31" s="816">
        <f>F27</f>
        <v>43068</v>
      </c>
      <c r="G31" s="816">
        <f>G27</f>
        <v>45305</v>
      </c>
      <c r="H31" s="798" t="s">
        <v>1429</v>
      </c>
      <c r="I31" s="860"/>
      <c r="J31" s="860"/>
      <c r="K31" s="860"/>
      <c r="L31" s="860"/>
      <c r="M31" s="138"/>
      <c r="N31" s="375">
        <v>40</v>
      </c>
      <c r="O31" s="375"/>
    </row>
    <row r="32" spans="1:15" ht="13.5" thickBot="1" x14ac:dyDescent="0.35">
      <c r="A32" s="142"/>
      <c r="B32" s="139"/>
      <c r="C32" s="322"/>
      <c r="D32" s="322"/>
      <c r="E32" s="322"/>
      <c r="F32" s="322"/>
      <c r="G32" s="322"/>
      <c r="H32" s="860"/>
      <c r="I32" s="860"/>
      <c r="J32" s="860"/>
      <c r="K32" s="860"/>
      <c r="L32" s="860"/>
      <c r="M32" s="138"/>
      <c r="N32" s="375"/>
      <c r="O32" s="375"/>
    </row>
    <row r="33" spans="1:15" ht="13.5" thickBot="1" x14ac:dyDescent="0.35">
      <c r="A33" s="142"/>
      <c r="B33" s="335" t="s">
        <v>276</v>
      </c>
      <c r="C33" s="328">
        <v>1</v>
      </c>
      <c r="D33" s="328">
        <v>2</v>
      </c>
      <c r="E33" s="328">
        <v>3</v>
      </c>
      <c r="F33" s="328">
        <v>4</v>
      </c>
      <c r="G33" s="328">
        <v>5</v>
      </c>
      <c r="H33" s="328">
        <v>6</v>
      </c>
      <c r="I33" s="860"/>
      <c r="J33" s="860"/>
      <c r="K33" s="860"/>
      <c r="L33" s="860"/>
      <c r="M33" s="138"/>
      <c r="N33" s="375"/>
      <c r="O33" s="375"/>
    </row>
    <row r="34" spans="1:15" ht="13" x14ac:dyDescent="0.3">
      <c r="A34" s="319"/>
      <c r="B34" s="309" t="s">
        <v>245</v>
      </c>
      <c r="C34" s="799">
        <v>140</v>
      </c>
      <c r="D34" s="799">
        <v>180</v>
      </c>
      <c r="E34" s="799">
        <v>210</v>
      </c>
      <c r="F34" s="799">
        <v>230</v>
      </c>
      <c r="G34" s="799">
        <v>250</v>
      </c>
      <c r="H34" s="799">
        <v>266</v>
      </c>
      <c r="I34" s="860"/>
      <c r="J34" s="860"/>
      <c r="K34" s="860"/>
      <c r="L34" s="860"/>
      <c r="M34" s="138"/>
      <c r="N34" s="375"/>
      <c r="O34" s="375"/>
    </row>
    <row r="35" spans="1:15" ht="13.5" thickBot="1" x14ac:dyDescent="0.35">
      <c r="A35" s="320" t="s">
        <v>1185</v>
      </c>
      <c r="B35" s="313" t="s">
        <v>257</v>
      </c>
      <c r="C35" s="816">
        <f t="shared" ref="C35:H35" si="2">G27</f>
        <v>45305</v>
      </c>
      <c r="D35" s="816">
        <f t="shared" si="2"/>
        <v>47547</v>
      </c>
      <c r="E35" s="816">
        <f t="shared" si="2"/>
        <v>49787</v>
      </c>
      <c r="F35" s="816">
        <f t="shared" si="2"/>
        <v>52028</v>
      </c>
      <c r="G35" s="816">
        <f t="shared" si="2"/>
        <v>54267</v>
      </c>
      <c r="H35" s="816">
        <f t="shared" si="2"/>
        <v>56510</v>
      </c>
      <c r="I35" s="798" t="s">
        <v>1429</v>
      </c>
      <c r="J35" s="860"/>
      <c r="K35" s="860"/>
      <c r="L35" s="860"/>
      <c r="M35" s="138"/>
      <c r="N35" s="375">
        <v>40</v>
      </c>
      <c r="O35" s="375"/>
    </row>
    <row r="36" spans="1:15" ht="13.5" thickBot="1" x14ac:dyDescent="0.35">
      <c r="A36" s="142"/>
      <c r="B36" s="139"/>
      <c r="C36" s="322"/>
      <c r="D36" s="322"/>
      <c r="E36" s="322"/>
      <c r="F36" s="322"/>
      <c r="G36" s="322"/>
      <c r="H36" s="322"/>
      <c r="I36" s="860"/>
      <c r="J36" s="860"/>
      <c r="K36" s="860"/>
      <c r="L36" s="860"/>
      <c r="M36" s="138"/>
      <c r="N36" s="375"/>
      <c r="O36" s="375"/>
    </row>
    <row r="37" spans="1:15" ht="13.5" thickBot="1" x14ac:dyDescent="0.35">
      <c r="A37" s="142"/>
      <c r="B37" s="335" t="s">
        <v>276</v>
      </c>
      <c r="C37" s="328">
        <v>1</v>
      </c>
      <c r="D37" s="328">
        <v>2</v>
      </c>
      <c r="E37" s="328">
        <v>3</v>
      </c>
      <c r="F37" s="328">
        <v>4</v>
      </c>
      <c r="G37" s="328">
        <v>5</v>
      </c>
      <c r="H37" s="328">
        <v>6</v>
      </c>
      <c r="I37" s="328">
        <v>7</v>
      </c>
      <c r="J37" s="861">
        <v>8</v>
      </c>
      <c r="K37" s="860"/>
      <c r="L37" s="860"/>
      <c r="M37" s="138"/>
      <c r="N37" s="375"/>
      <c r="O37" s="375"/>
    </row>
    <row r="38" spans="1:15" ht="13" x14ac:dyDescent="0.3">
      <c r="A38" s="319"/>
      <c r="B38" s="309" t="s">
        <v>245</v>
      </c>
      <c r="C38" s="799">
        <v>50</v>
      </c>
      <c r="D38" s="799">
        <v>80</v>
      </c>
      <c r="E38" s="799">
        <v>120</v>
      </c>
      <c r="F38" s="799">
        <v>150</v>
      </c>
      <c r="G38" s="799">
        <v>170</v>
      </c>
      <c r="H38" s="799">
        <v>200</v>
      </c>
      <c r="I38" s="799">
        <v>220</v>
      </c>
      <c r="J38" s="799">
        <v>240</v>
      </c>
      <c r="K38" s="860"/>
      <c r="L38" s="860"/>
      <c r="M38" s="138"/>
      <c r="N38" s="375"/>
      <c r="O38" s="375"/>
    </row>
    <row r="39" spans="1:15" ht="13.5" thickBot="1" x14ac:dyDescent="0.35">
      <c r="A39" s="320" t="s">
        <v>1186</v>
      </c>
      <c r="B39" s="313" t="s">
        <v>257</v>
      </c>
      <c r="C39" s="816">
        <f>'Pay Scale K'!D10</f>
        <v>33657</v>
      </c>
      <c r="D39" s="816">
        <f>'Pay Scale K'!D14</f>
        <v>35480</v>
      </c>
      <c r="E39" s="816">
        <f>'Pay Scale K'!D18</f>
        <v>37302</v>
      </c>
      <c r="F39" s="816">
        <f>'Pay Scale K'!D21</f>
        <v>39124</v>
      </c>
      <c r="G39" s="816">
        <f>'Pay Scale K'!D25</f>
        <v>40946</v>
      </c>
      <c r="H39" s="816">
        <f>'Pay Scale K'!D28</f>
        <v>42758</v>
      </c>
      <c r="I39" s="816">
        <f>'Pay Scale K'!D30</f>
        <v>44590</v>
      </c>
      <c r="J39" s="816">
        <f>'Pay Scale K'!D32</f>
        <v>46413</v>
      </c>
      <c r="K39" s="754" t="s">
        <v>1398</v>
      </c>
      <c r="L39" s="860"/>
      <c r="M39" s="138"/>
      <c r="N39" s="375">
        <v>37</v>
      </c>
      <c r="O39" s="375"/>
    </row>
    <row r="40" spans="1:15" ht="13.5" thickBot="1" x14ac:dyDescent="0.35">
      <c r="A40" s="142"/>
      <c r="B40" s="139"/>
      <c r="C40" s="322"/>
      <c r="D40" s="322"/>
      <c r="E40" s="322"/>
      <c r="F40" s="322"/>
      <c r="G40" s="322"/>
      <c r="H40" s="322"/>
      <c r="I40" s="322"/>
      <c r="J40" s="322"/>
      <c r="K40" s="860"/>
      <c r="L40" s="860"/>
      <c r="M40" s="138"/>
      <c r="N40" s="375"/>
      <c r="O40" s="375"/>
    </row>
    <row r="41" spans="1:15" ht="13.5" thickBot="1" x14ac:dyDescent="0.35">
      <c r="A41" s="142"/>
      <c r="B41" s="335" t="s">
        <v>276</v>
      </c>
      <c r="C41" s="328">
        <v>1</v>
      </c>
      <c r="D41" s="328">
        <v>2</v>
      </c>
      <c r="E41" s="328">
        <v>3</v>
      </c>
      <c r="F41" s="847">
        <v>4</v>
      </c>
      <c r="G41" s="328">
        <v>5</v>
      </c>
      <c r="H41" s="328">
        <v>6</v>
      </c>
      <c r="I41" s="328">
        <v>7</v>
      </c>
      <c r="J41" s="327">
        <v>8</v>
      </c>
      <c r="K41" s="860"/>
      <c r="L41" s="860"/>
      <c r="M41" s="138"/>
      <c r="N41" s="375"/>
      <c r="O41" s="375"/>
    </row>
    <row r="42" spans="1:15" ht="13" x14ac:dyDescent="0.3">
      <c r="A42" s="319"/>
      <c r="B42" s="309" t="s">
        <v>245</v>
      </c>
      <c r="C42" s="799">
        <v>260</v>
      </c>
      <c r="D42" s="799">
        <v>270</v>
      </c>
      <c r="E42" s="862">
        <v>280</v>
      </c>
      <c r="F42" s="799">
        <v>290</v>
      </c>
      <c r="G42" s="863">
        <v>300</v>
      </c>
      <c r="H42" s="799">
        <v>320</v>
      </c>
      <c r="I42" s="799">
        <v>340</v>
      </c>
      <c r="J42" s="799">
        <v>350</v>
      </c>
      <c r="K42" s="860"/>
      <c r="L42" s="860"/>
      <c r="M42" s="138"/>
      <c r="N42" s="375"/>
      <c r="O42" s="375"/>
    </row>
    <row r="43" spans="1:15" ht="13.5" thickBot="1" x14ac:dyDescent="0.35">
      <c r="A43" s="320" t="s">
        <v>1187</v>
      </c>
      <c r="B43" s="313" t="s">
        <v>257</v>
      </c>
      <c r="C43" s="816">
        <f>'Pay Scale K'!D34</f>
        <v>47560</v>
      </c>
      <c r="D43" s="816">
        <f>'Pay Scale K'!D36</f>
        <v>50455</v>
      </c>
      <c r="E43" s="864">
        <f>'Pay Scale K'!D37</f>
        <v>53350</v>
      </c>
      <c r="F43" s="816">
        <f>'Pay Scale K'!D39</f>
        <v>56243</v>
      </c>
      <c r="G43" s="852">
        <f>'Pay Scale K'!D40</f>
        <v>59139</v>
      </c>
      <c r="H43" s="816">
        <f>'Pay Scale K'!D42</f>
        <v>62033</v>
      </c>
      <c r="I43" s="816">
        <f>'Pay Scale K'!D44</f>
        <v>64926</v>
      </c>
      <c r="J43" s="816">
        <f>'Pay Scale K'!D45</f>
        <v>67822</v>
      </c>
      <c r="K43" s="754" t="s">
        <v>1398</v>
      </c>
      <c r="L43" s="860"/>
      <c r="M43" s="138"/>
      <c r="N43" s="375">
        <v>37</v>
      </c>
      <c r="O43" s="375"/>
    </row>
    <row r="44" spans="1:15" ht="13.5" thickBot="1" x14ac:dyDescent="0.35">
      <c r="A44" s="142"/>
      <c r="B44" s="139"/>
      <c r="C44" s="322"/>
      <c r="D44" s="322"/>
      <c r="E44" s="322"/>
      <c r="F44" s="322"/>
      <c r="G44" s="322"/>
      <c r="H44" s="322"/>
      <c r="I44" s="322"/>
      <c r="J44" s="322"/>
      <c r="K44" s="860"/>
      <c r="L44" s="860"/>
      <c r="M44" s="138"/>
      <c r="N44" s="375"/>
      <c r="O44" s="375"/>
    </row>
    <row r="45" spans="1:15" ht="13.5" thickBot="1" x14ac:dyDescent="0.35">
      <c r="A45" s="142"/>
      <c r="B45" s="335" t="s">
        <v>276</v>
      </c>
      <c r="C45" s="328">
        <v>1</v>
      </c>
      <c r="D45" s="328">
        <v>2</v>
      </c>
      <c r="E45" s="328">
        <v>3</v>
      </c>
      <c r="F45" s="328">
        <v>4</v>
      </c>
      <c r="G45" s="328">
        <v>5</v>
      </c>
      <c r="H45" s="328">
        <v>6</v>
      </c>
      <c r="I45" s="328">
        <v>7</v>
      </c>
      <c r="J45" s="327">
        <v>8</v>
      </c>
      <c r="K45" s="860"/>
      <c r="L45" s="860"/>
      <c r="M45" s="138"/>
      <c r="N45" s="375"/>
      <c r="O45" s="375"/>
    </row>
    <row r="46" spans="1:15" ht="13" x14ac:dyDescent="0.3">
      <c r="A46" s="319"/>
      <c r="B46" s="309" t="s">
        <v>245</v>
      </c>
      <c r="C46" s="799">
        <v>440</v>
      </c>
      <c r="D46" s="799">
        <v>480</v>
      </c>
      <c r="E46" s="799">
        <v>500</v>
      </c>
      <c r="F46" s="799">
        <v>510</v>
      </c>
      <c r="G46" s="799">
        <v>520</v>
      </c>
      <c r="H46" s="799">
        <v>550</v>
      </c>
      <c r="I46" s="799">
        <v>560</v>
      </c>
      <c r="J46" s="799">
        <v>570</v>
      </c>
      <c r="K46" s="860"/>
      <c r="L46" s="860"/>
      <c r="M46" s="138"/>
      <c r="N46" s="375"/>
      <c r="O46" s="375"/>
    </row>
    <row r="47" spans="1:15" ht="13.5" thickBot="1" x14ac:dyDescent="0.35">
      <c r="A47" s="320" t="s">
        <v>1188</v>
      </c>
      <c r="B47" s="313" t="s">
        <v>257</v>
      </c>
      <c r="C47" s="816">
        <f>'Pay Scale K'!D56</f>
        <v>89710</v>
      </c>
      <c r="D47" s="816">
        <f>'Pay Scale K'!D61</f>
        <v>93044</v>
      </c>
      <c r="E47" s="816">
        <f>'Pay Scale K'!D64</f>
        <v>96378</v>
      </c>
      <c r="F47" s="816">
        <f>'Pay Scale K'!D66</f>
        <v>99712</v>
      </c>
      <c r="G47" s="816">
        <f>'Pay Scale K'!D69</f>
        <v>103046</v>
      </c>
      <c r="H47" s="816">
        <f>'Pay Scale K'!D73</f>
        <v>106380</v>
      </c>
      <c r="I47" s="816">
        <f>'Pay Scale K'!D75</f>
        <v>109714</v>
      </c>
      <c r="J47" s="816">
        <f>'Pay Scale K'!D76</f>
        <v>113048</v>
      </c>
      <c r="K47" s="754" t="s">
        <v>1398</v>
      </c>
      <c r="L47" s="860"/>
      <c r="M47" s="138"/>
      <c r="N47" s="375">
        <v>38.5</v>
      </c>
      <c r="O47" s="375"/>
    </row>
    <row r="48" spans="1:15" ht="13.5" thickBot="1" x14ac:dyDescent="0.35">
      <c r="A48" s="142"/>
      <c r="B48" s="139"/>
      <c r="C48" s="322"/>
      <c r="D48" s="322"/>
      <c r="E48" s="322"/>
      <c r="F48" s="322"/>
      <c r="G48" s="322"/>
      <c r="H48" s="322"/>
      <c r="I48" s="322"/>
      <c r="J48" s="322"/>
      <c r="K48" s="860"/>
      <c r="L48" s="860"/>
      <c r="M48" s="138"/>
      <c r="N48" s="375"/>
      <c r="O48" s="375"/>
    </row>
    <row r="49" spans="1:15" ht="13.5" thickBot="1" x14ac:dyDescent="0.35">
      <c r="A49" s="142"/>
      <c r="B49" s="335" t="s">
        <v>276</v>
      </c>
      <c r="C49" s="328">
        <v>1</v>
      </c>
      <c r="D49" s="328">
        <v>2</v>
      </c>
      <c r="E49" s="328">
        <v>3</v>
      </c>
      <c r="F49" s="328">
        <v>4</v>
      </c>
      <c r="G49" s="328">
        <v>5</v>
      </c>
      <c r="H49" s="322"/>
      <c r="I49" s="322"/>
      <c r="J49" s="322"/>
      <c r="K49" s="860"/>
      <c r="L49" s="860"/>
      <c r="M49" s="138"/>
      <c r="N49" s="375"/>
      <c r="O49" s="375"/>
    </row>
    <row r="50" spans="1:15" ht="13" x14ac:dyDescent="0.3">
      <c r="A50" s="319"/>
      <c r="B50" s="309" t="s">
        <v>245</v>
      </c>
      <c r="C50" s="799">
        <v>330</v>
      </c>
      <c r="D50" s="799">
        <v>380</v>
      </c>
      <c r="E50" s="799">
        <v>390</v>
      </c>
      <c r="F50" s="799">
        <v>410</v>
      </c>
      <c r="G50" s="799">
        <v>420</v>
      </c>
      <c r="H50" s="860"/>
      <c r="I50" s="860"/>
      <c r="J50" s="860"/>
      <c r="K50" s="860"/>
      <c r="L50" s="322"/>
      <c r="N50" s="365"/>
      <c r="O50" s="365"/>
    </row>
    <row r="51" spans="1:15" ht="13.5" thickBot="1" x14ac:dyDescent="0.35">
      <c r="A51" s="320" t="s">
        <v>1189</v>
      </c>
      <c r="B51" s="313" t="s">
        <v>257</v>
      </c>
      <c r="C51" s="816">
        <f>'Pay Scale K'!D43</f>
        <v>66634</v>
      </c>
      <c r="D51" s="816">
        <f>'Pay Scale K'!D48</f>
        <v>71401</v>
      </c>
      <c r="E51" s="816">
        <f>'Pay Scale K'!D49</f>
        <v>76171</v>
      </c>
      <c r="F51" s="816">
        <f>'Pay Scale K'!D51</f>
        <v>80939</v>
      </c>
      <c r="G51" s="816">
        <f>'Pay Scale K'!D53</f>
        <v>86376</v>
      </c>
      <c r="H51" s="754" t="s">
        <v>1398</v>
      </c>
      <c r="I51" s="860"/>
      <c r="J51" s="860"/>
      <c r="K51" s="860"/>
      <c r="L51" s="322"/>
      <c r="N51" s="365">
        <v>38.5</v>
      </c>
      <c r="O51" s="365"/>
    </row>
    <row r="52" spans="1:15" ht="13.5" thickBot="1" x14ac:dyDescent="0.35">
      <c r="A52" s="142"/>
      <c r="B52" s="139"/>
      <c r="C52" s="322"/>
      <c r="D52" s="322"/>
      <c r="E52" s="322"/>
      <c r="F52" s="322"/>
      <c r="G52" s="322"/>
      <c r="H52" s="860"/>
      <c r="I52" s="860"/>
      <c r="J52" s="860"/>
      <c r="K52" s="860"/>
      <c r="L52" s="322"/>
      <c r="N52" s="365"/>
      <c r="O52" s="365"/>
    </row>
    <row r="53" spans="1:15" ht="13.5" thickBot="1" x14ac:dyDescent="0.35">
      <c r="A53" s="142"/>
      <c r="B53" s="335" t="s">
        <v>276</v>
      </c>
      <c r="C53" s="328">
        <v>1</v>
      </c>
      <c r="D53" s="322"/>
      <c r="E53" s="322"/>
      <c r="F53" s="322"/>
      <c r="G53" s="322"/>
      <c r="H53" s="860"/>
      <c r="I53" s="860"/>
      <c r="J53" s="860"/>
      <c r="K53" s="860"/>
      <c r="L53" s="322"/>
      <c r="N53" s="365"/>
      <c r="O53" s="365"/>
    </row>
    <row r="54" spans="1:15" ht="13" x14ac:dyDescent="0.3">
      <c r="A54" s="319"/>
      <c r="B54" s="309" t="s">
        <v>245</v>
      </c>
      <c r="C54" s="321">
        <v>400</v>
      </c>
      <c r="D54" s="341"/>
      <c r="E54" s="341"/>
      <c r="F54" s="341"/>
      <c r="G54" s="341"/>
      <c r="H54" s="341"/>
      <c r="I54" s="341"/>
      <c r="J54" s="341"/>
      <c r="K54" s="341"/>
      <c r="L54" s="189"/>
      <c r="N54" s="365"/>
      <c r="O54" s="365"/>
    </row>
    <row r="55" spans="1:15" ht="13.5" thickBot="1" x14ac:dyDescent="0.35">
      <c r="A55" s="320" t="s">
        <v>1190</v>
      </c>
      <c r="B55" s="313" t="s">
        <v>257</v>
      </c>
      <c r="C55" s="768">
        <f>'Pay Scale K'!D50</f>
        <v>65645.179999999993</v>
      </c>
      <c r="D55" s="754" t="s">
        <v>1398</v>
      </c>
      <c r="E55" s="341"/>
      <c r="F55" s="341"/>
      <c r="G55" s="341"/>
      <c r="H55" s="341"/>
      <c r="I55" s="341"/>
      <c r="J55" s="341"/>
      <c r="K55" s="341"/>
      <c r="L55" s="189"/>
      <c r="N55" s="365">
        <v>38.5</v>
      </c>
      <c r="O55" s="365"/>
    </row>
    <row r="56" spans="1:15" ht="13.5" thickBot="1" x14ac:dyDescent="0.35">
      <c r="A56" s="142"/>
      <c r="B56" s="139"/>
      <c r="C56" s="779"/>
      <c r="D56" s="341"/>
      <c r="E56" s="341"/>
      <c r="F56" s="341"/>
      <c r="G56" s="341"/>
      <c r="H56" s="341"/>
      <c r="I56" s="341"/>
      <c r="J56" s="341"/>
      <c r="K56" s="341"/>
      <c r="L56" s="189"/>
      <c r="N56" s="365"/>
      <c r="O56" s="365"/>
    </row>
    <row r="57" spans="1:15" ht="13.5" thickBot="1" x14ac:dyDescent="0.35">
      <c r="A57" s="142"/>
      <c r="B57" s="335" t="s">
        <v>276</v>
      </c>
      <c r="C57" s="328">
        <v>1</v>
      </c>
      <c r="D57" s="341"/>
      <c r="E57" s="341"/>
      <c r="F57" s="341"/>
      <c r="G57" s="341"/>
      <c r="H57" s="341"/>
      <c r="I57" s="341"/>
      <c r="J57" s="341"/>
      <c r="K57" s="341"/>
      <c r="L57" s="189"/>
      <c r="N57" s="365"/>
      <c r="O57" s="365"/>
    </row>
    <row r="58" spans="1:15" ht="13" x14ac:dyDescent="0.3">
      <c r="A58" s="319"/>
      <c r="B58" s="309" t="s">
        <v>245</v>
      </c>
      <c r="C58" s="321">
        <v>430</v>
      </c>
      <c r="D58" s="341"/>
      <c r="E58" s="341"/>
      <c r="F58" s="341"/>
      <c r="G58" s="341"/>
      <c r="H58" s="341"/>
      <c r="I58" s="341"/>
      <c r="J58" s="341"/>
      <c r="K58" s="341"/>
      <c r="L58" s="189"/>
      <c r="N58" s="365"/>
      <c r="O58" s="365"/>
    </row>
    <row r="59" spans="1:15" ht="13.5" thickBot="1" x14ac:dyDescent="0.35">
      <c r="A59" s="320" t="s">
        <v>1191</v>
      </c>
      <c r="B59" s="313" t="s">
        <v>257</v>
      </c>
      <c r="C59" s="768">
        <f>'Pay Scale K'!D54</f>
        <v>72700.100000000006</v>
      </c>
      <c r="D59" s="754" t="s">
        <v>1398</v>
      </c>
      <c r="E59" s="341"/>
      <c r="F59" s="341"/>
      <c r="G59" s="341"/>
      <c r="H59" s="341"/>
      <c r="I59" s="341"/>
      <c r="J59" s="341"/>
      <c r="K59" s="341"/>
      <c r="L59" s="189"/>
      <c r="N59" s="365">
        <v>38.5</v>
      </c>
      <c r="O59" s="365"/>
    </row>
    <row r="60" spans="1:15" ht="13.5" thickBot="1" x14ac:dyDescent="0.35">
      <c r="A60" s="142"/>
      <c r="B60" s="139"/>
      <c r="C60" s="779"/>
      <c r="D60" s="341"/>
      <c r="E60" s="341"/>
      <c r="F60" s="341"/>
      <c r="G60" s="341"/>
      <c r="H60" s="341"/>
      <c r="I60" s="341"/>
      <c r="J60" s="341"/>
      <c r="K60" s="341"/>
      <c r="L60" s="189"/>
      <c r="N60" s="365"/>
      <c r="O60" s="365"/>
    </row>
    <row r="61" spans="1:15" ht="13.5" thickBot="1" x14ac:dyDescent="0.35">
      <c r="A61" s="142"/>
      <c r="B61" s="335" t="s">
        <v>276</v>
      </c>
      <c r="C61" s="328">
        <v>1</v>
      </c>
      <c r="D61" s="341"/>
      <c r="E61" s="341"/>
      <c r="F61" s="341"/>
      <c r="G61" s="341"/>
      <c r="H61" s="341"/>
      <c r="I61" s="341"/>
      <c r="J61" s="341"/>
      <c r="K61" s="341"/>
      <c r="L61" s="189"/>
      <c r="N61" s="365"/>
      <c r="O61" s="365"/>
    </row>
    <row r="62" spans="1:15" ht="13" x14ac:dyDescent="0.3">
      <c r="A62" s="319"/>
      <c r="B62" s="309" t="s">
        <v>245</v>
      </c>
      <c r="C62" s="321">
        <v>450</v>
      </c>
      <c r="D62" s="341"/>
      <c r="E62" s="341"/>
      <c r="F62" s="341"/>
      <c r="G62" s="341"/>
      <c r="H62" s="341"/>
      <c r="I62" s="341"/>
      <c r="J62" s="341"/>
      <c r="K62" s="341"/>
      <c r="L62" s="189"/>
      <c r="N62" s="365"/>
      <c r="O62" s="365"/>
    </row>
    <row r="63" spans="1:15" ht="13.5" thickBot="1" x14ac:dyDescent="0.35">
      <c r="A63" s="320" t="s">
        <v>1192</v>
      </c>
      <c r="B63" s="313" t="s">
        <v>257</v>
      </c>
      <c r="C63" s="816">
        <f>'Pay Scale K'!D57</f>
        <v>90598</v>
      </c>
      <c r="D63" s="341"/>
      <c r="E63" s="341"/>
      <c r="F63" s="341"/>
      <c r="G63" s="341"/>
      <c r="H63" s="341"/>
      <c r="I63" s="341"/>
      <c r="J63" s="341"/>
      <c r="K63" s="341"/>
      <c r="L63" s="189"/>
      <c r="N63" s="365">
        <v>38.5</v>
      </c>
      <c r="O63" s="365"/>
    </row>
    <row r="64" spans="1:15" ht="13.5" thickBot="1" x14ac:dyDescent="0.35">
      <c r="A64" s="142"/>
      <c r="B64" s="139"/>
      <c r="C64" s="322"/>
      <c r="D64" s="341"/>
      <c r="E64" s="341"/>
      <c r="F64" s="341"/>
      <c r="G64" s="341"/>
      <c r="H64" s="341"/>
      <c r="I64" s="341"/>
      <c r="J64" s="341"/>
      <c r="K64" s="341"/>
      <c r="L64" s="189"/>
      <c r="N64" s="365"/>
      <c r="O64" s="365"/>
    </row>
    <row r="65" spans="1:15" ht="13.5" thickBot="1" x14ac:dyDescent="0.35">
      <c r="A65" s="142"/>
      <c r="B65" s="335" t="s">
        <v>276</v>
      </c>
      <c r="C65" s="328">
        <v>1</v>
      </c>
      <c r="D65" s="341"/>
      <c r="E65" s="341"/>
      <c r="F65" s="341"/>
      <c r="G65" s="341"/>
      <c r="H65" s="341"/>
      <c r="I65" s="341"/>
      <c r="J65" s="341"/>
      <c r="K65" s="341"/>
      <c r="L65" s="189"/>
      <c r="N65" s="365"/>
      <c r="O65" s="365"/>
    </row>
    <row r="66" spans="1:15" ht="13" x14ac:dyDescent="0.3">
      <c r="A66" s="319"/>
      <c r="B66" s="309" t="s">
        <v>245</v>
      </c>
      <c r="C66" s="799">
        <v>460</v>
      </c>
      <c r="D66" s="341"/>
      <c r="E66" s="341"/>
      <c r="F66" s="341"/>
      <c r="G66" s="341"/>
      <c r="H66" s="341"/>
      <c r="I66" s="341"/>
      <c r="J66" s="341"/>
      <c r="K66" s="341"/>
      <c r="L66" s="189"/>
      <c r="N66" s="365"/>
      <c r="O66" s="365"/>
    </row>
    <row r="67" spans="1:15" ht="13.5" thickBot="1" x14ac:dyDescent="0.35">
      <c r="A67" s="320" t="s">
        <v>1193</v>
      </c>
      <c r="B67" s="313" t="s">
        <v>257</v>
      </c>
      <c r="C67" s="816">
        <f>'Pay Scale K'!D58</f>
        <v>91671</v>
      </c>
      <c r="D67" s="341"/>
      <c r="E67" s="341"/>
      <c r="F67" s="341"/>
      <c r="G67" s="341"/>
      <c r="H67" s="341"/>
      <c r="I67" s="341"/>
      <c r="J67" s="341"/>
      <c r="K67" s="341"/>
      <c r="L67" s="189"/>
      <c r="N67" s="365">
        <v>38.5</v>
      </c>
      <c r="O67" s="365"/>
    </row>
    <row r="68" spans="1:15" ht="13.5" thickBot="1" x14ac:dyDescent="0.35">
      <c r="A68" s="142"/>
      <c r="B68" s="139"/>
      <c r="C68" s="322"/>
      <c r="D68" s="341"/>
      <c r="E68" s="341"/>
      <c r="F68" s="341"/>
      <c r="G68" s="341"/>
      <c r="H68" s="341"/>
      <c r="I68" s="341"/>
      <c r="J68" s="341"/>
      <c r="K68" s="341"/>
      <c r="L68" s="189"/>
      <c r="N68" s="365"/>
      <c r="O68" s="365"/>
    </row>
    <row r="69" spans="1:15" ht="13.5" thickBot="1" x14ac:dyDescent="0.35">
      <c r="A69" s="142"/>
      <c r="B69" s="335" t="s">
        <v>276</v>
      </c>
      <c r="C69" s="328">
        <v>1</v>
      </c>
      <c r="D69" s="341"/>
      <c r="E69" s="341"/>
      <c r="F69" s="341"/>
      <c r="G69" s="341"/>
      <c r="H69" s="341"/>
      <c r="I69" s="341"/>
      <c r="J69" s="341"/>
      <c r="K69" s="341"/>
      <c r="L69" s="189"/>
      <c r="N69" s="365"/>
      <c r="O69" s="365"/>
    </row>
    <row r="70" spans="1:15" ht="13" x14ac:dyDescent="0.3">
      <c r="A70" s="319"/>
      <c r="B70" s="309" t="s">
        <v>245</v>
      </c>
      <c r="C70" s="799">
        <v>470</v>
      </c>
      <c r="D70" s="341"/>
      <c r="E70" s="341"/>
      <c r="F70" s="341"/>
      <c r="G70" s="341"/>
      <c r="H70" s="341"/>
      <c r="I70" s="341"/>
      <c r="J70" s="341"/>
      <c r="K70" s="341"/>
      <c r="L70" s="189"/>
      <c r="N70" s="365"/>
      <c r="O70" s="365"/>
    </row>
    <row r="71" spans="1:15" ht="13.5" thickBot="1" x14ac:dyDescent="0.35">
      <c r="A71" s="320" t="s">
        <v>1194</v>
      </c>
      <c r="B71" s="313" t="s">
        <v>257</v>
      </c>
      <c r="C71" s="816">
        <f>'Pay Scale K'!D59</f>
        <v>92708</v>
      </c>
      <c r="D71" s="341"/>
      <c r="E71" s="341"/>
      <c r="F71" s="341"/>
      <c r="G71" s="341"/>
      <c r="H71" s="341"/>
      <c r="I71" s="341"/>
      <c r="J71" s="341"/>
      <c r="K71" s="341"/>
      <c r="L71" s="189"/>
      <c r="N71" s="365">
        <v>38.5</v>
      </c>
      <c r="O71" s="365"/>
    </row>
    <row r="72" spans="1:15" ht="13.5" thickBot="1" x14ac:dyDescent="0.35">
      <c r="A72" s="142"/>
      <c r="B72" s="139"/>
      <c r="C72" s="322"/>
      <c r="D72" s="341"/>
      <c r="E72" s="341"/>
      <c r="F72" s="341"/>
      <c r="G72" s="341"/>
      <c r="H72" s="341"/>
      <c r="I72" s="341"/>
      <c r="J72" s="341"/>
      <c r="K72" s="341"/>
      <c r="L72" s="189"/>
      <c r="N72" s="365"/>
      <c r="O72" s="365"/>
    </row>
    <row r="73" spans="1:15" ht="13.5" thickBot="1" x14ac:dyDescent="0.35">
      <c r="A73" s="142"/>
      <c r="B73" s="335" t="s">
        <v>276</v>
      </c>
      <c r="C73" s="328">
        <v>1</v>
      </c>
      <c r="D73" s="341"/>
      <c r="E73" s="341"/>
      <c r="F73" s="341"/>
      <c r="G73" s="341"/>
      <c r="H73" s="341"/>
      <c r="I73" s="341"/>
      <c r="J73" s="341"/>
      <c r="K73" s="341"/>
      <c r="L73" s="189"/>
      <c r="N73" s="365"/>
      <c r="O73" s="365"/>
    </row>
    <row r="74" spans="1:15" ht="13" x14ac:dyDescent="0.3">
      <c r="A74" s="343"/>
      <c r="B74" s="309" t="s">
        <v>245</v>
      </c>
      <c r="C74" s="321">
        <v>490</v>
      </c>
      <c r="D74" s="341"/>
      <c r="E74" s="341"/>
      <c r="F74" s="341"/>
      <c r="G74" s="341"/>
      <c r="H74" s="341"/>
      <c r="I74" s="341"/>
      <c r="J74" s="341"/>
      <c r="K74" s="341"/>
      <c r="L74" s="189"/>
      <c r="N74" s="365"/>
      <c r="O74" s="365"/>
    </row>
    <row r="75" spans="1:15" ht="13.5" thickBot="1" x14ac:dyDescent="0.35">
      <c r="A75" s="320" t="s">
        <v>1195</v>
      </c>
      <c r="B75" s="313" t="s">
        <v>257</v>
      </c>
      <c r="C75" s="768">
        <f>'Pay Scale K'!D63</f>
        <v>84358.71</v>
      </c>
      <c r="D75" s="754" t="s">
        <v>1398</v>
      </c>
      <c r="E75" s="341"/>
      <c r="F75" s="341"/>
      <c r="G75" s="341"/>
      <c r="H75" s="341"/>
      <c r="I75" s="341"/>
      <c r="J75" s="341"/>
      <c r="K75" s="341"/>
      <c r="L75" s="189"/>
      <c r="N75" s="365" t="s">
        <v>325</v>
      </c>
      <c r="O75" s="365">
        <v>14</v>
      </c>
    </row>
    <row r="76" spans="1:15" ht="13.5" thickBot="1" x14ac:dyDescent="0.35">
      <c r="A76" s="142"/>
      <c r="B76" s="139"/>
      <c r="C76" s="779"/>
      <c r="D76" s="341"/>
      <c r="E76" s="341"/>
      <c r="F76" s="341"/>
      <c r="G76" s="341"/>
      <c r="H76" s="341"/>
      <c r="I76" s="341"/>
      <c r="J76" s="341"/>
      <c r="K76" s="341"/>
      <c r="L76" s="189"/>
      <c r="N76" s="365"/>
      <c r="O76" s="365"/>
    </row>
    <row r="77" spans="1:15" ht="13.5" thickBot="1" x14ac:dyDescent="0.35">
      <c r="A77" s="142"/>
      <c r="B77" s="335" t="s">
        <v>276</v>
      </c>
      <c r="C77" s="328">
        <v>1</v>
      </c>
      <c r="D77" s="341"/>
      <c r="E77" s="341"/>
      <c r="F77" s="341"/>
      <c r="G77" s="341"/>
      <c r="H77" s="341"/>
      <c r="I77" s="341"/>
      <c r="J77" s="341"/>
      <c r="K77" s="341"/>
      <c r="L77" s="189"/>
      <c r="N77" s="365"/>
      <c r="O77" s="365"/>
    </row>
    <row r="78" spans="1:15" ht="13" x14ac:dyDescent="0.3">
      <c r="A78" s="343"/>
      <c r="B78" s="309" t="s">
        <v>245</v>
      </c>
      <c r="C78" s="799">
        <v>580</v>
      </c>
      <c r="D78" s="341"/>
      <c r="E78" s="341"/>
      <c r="F78" s="341"/>
      <c r="G78" s="341"/>
      <c r="H78" s="341"/>
      <c r="I78" s="341"/>
      <c r="J78" s="341"/>
      <c r="K78" s="341"/>
      <c r="L78" s="189"/>
      <c r="N78" s="365"/>
      <c r="O78" s="365"/>
    </row>
    <row r="79" spans="1:15" ht="13.5" thickBot="1" x14ac:dyDescent="0.35">
      <c r="A79" s="320" t="s">
        <v>1196</v>
      </c>
      <c r="B79" s="313" t="s">
        <v>257</v>
      </c>
      <c r="C79" s="768">
        <f>'Pay Scale K'!D77</f>
        <v>144426.17000000001</v>
      </c>
      <c r="D79" s="754" t="s">
        <v>1398</v>
      </c>
      <c r="E79" s="341"/>
      <c r="F79" s="341"/>
      <c r="G79" s="341"/>
      <c r="H79" s="341"/>
      <c r="I79" s="341"/>
      <c r="J79" s="341"/>
      <c r="K79" s="341"/>
      <c r="L79" s="189"/>
      <c r="N79" s="365">
        <v>37</v>
      </c>
      <c r="O79" s="365"/>
    </row>
    <row r="80" spans="1:15" ht="13.5" thickBot="1" x14ac:dyDescent="0.35">
      <c r="A80" s="142"/>
      <c r="B80" s="139"/>
      <c r="C80" s="779"/>
      <c r="D80" s="341"/>
      <c r="E80" s="341"/>
      <c r="F80" s="341"/>
      <c r="G80" s="341"/>
      <c r="H80" s="341"/>
      <c r="I80" s="341"/>
      <c r="J80" s="341"/>
      <c r="K80" s="341"/>
      <c r="L80" s="189"/>
      <c r="N80" s="365"/>
      <c r="O80" s="365"/>
    </row>
    <row r="81" spans="1:15" ht="13.5" thickBot="1" x14ac:dyDescent="0.35">
      <c r="A81" s="142"/>
      <c r="B81" s="335" t="s">
        <v>276</v>
      </c>
      <c r="C81" s="328">
        <v>1</v>
      </c>
      <c r="D81" s="341"/>
      <c r="E81" s="341"/>
      <c r="F81" s="341"/>
      <c r="G81" s="341"/>
      <c r="H81" s="341"/>
      <c r="I81" s="341"/>
      <c r="J81" s="341"/>
      <c r="K81" s="341"/>
      <c r="L81" s="189"/>
      <c r="N81" s="365"/>
      <c r="O81" s="365"/>
    </row>
    <row r="82" spans="1:15" ht="13" x14ac:dyDescent="0.3">
      <c r="A82" s="343"/>
      <c r="B82" s="309" t="s">
        <v>245</v>
      </c>
      <c r="C82" s="799">
        <v>540</v>
      </c>
      <c r="D82" s="341"/>
      <c r="E82" s="341"/>
      <c r="F82" s="341"/>
      <c r="G82" s="341"/>
      <c r="H82" s="341"/>
      <c r="I82" s="341"/>
      <c r="J82" s="341"/>
      <c r="K82" s="341"/>
      <c r="L82" s="189"/>
      <c r="N82" s="365"/>
      <c r="O82" s="365"/>
    </row>
    <row r="83" spans="1:15" ht="13.5" thickBot="1" x14ac:dyDescent="0.35">
      <c r="A83" s="320" t="s">
        <v>1197</v>
      </c>
      <c r="B83" s="313" t="s">
        <v>257</v>
      </c>
      <c r="C83" s="768">
        <f>'Pay Scale K'!D72</f>
        <v>91987.199999999997</v>
      </c>
      <c r="D83" s="754" t="s">
        <v>1398</v>
      </c>
      <c r="E83" s="341"/>
      <c r="F83" s="341"/>
      <c r="G83" s="341"/>
      <c r="H83" s="341"/>
      <c r="I83" s="341"/>
      <c r="J83" s="341"/>
      <c r="K83" s="341"/>
      <c r="L83" s="189"/>
      <c r="N83" s="365" t="s">
        <v>325</v>
      </c>
      <c r="O83" s="365">
        <v>14</v>
      </c>
    </row>
    <row r="84" spans="1:15" ht="13.5" thickBot="1" x14ac:dyDescent="0.35">
      <c r="A84" s="142"/>
      <c r="B84" s="139"/>
      <c r="C84" s="779"/>
      <c r="D84" s="341"/>
      <c r="E84" s="341"/>
      <c r="F84" s="341"/>
      <c r="G84" s="341"/>
      <c r="H84" s="341"/>
      <c r="I84" s="341"/>
      <c r="J84" s="341"/>
      <c r="K84" s="341"/>
      <c r="L84" s="189"/>
      <c r="N84" s="365"/>
      <c r="O84" s="365"/>
    </row>
    <row r="85" spans="1:15" ht="13.5" thickBot="1" x14ac:dyDescent="0.35">
      <c r="A85" s="142"/>
      <c r="B85" s="335" t="s">
        <v>276</v>
      </c>
      <c r="C85" s="328">
        <v>1</v>
      </c>
      <c r="D85" s="341"/>
      <c r="E85" s="341"/>
      <c r="F85" s="341"/>
      <c r="G85" s="341"/>
      <c r="H85" s="341"/>
      <c r="I85" s="341"/>
      <c r="J85" s="341"/>
      <c r="K85" s="341"/>
      <c r="L85" s="189"/>
      <c r="N85" s="365"/>
      <c r="O85" s="365"/>
    </row>
    <row r="86" spans="1:15" ht="13" x14ac:dyDescent="0.3">
      <c r="A86" s="343"/>
      <c r="B86" s="309" t="s">
        <v>245</v>
      </c>
      <c r="C86" s="799">
        <v>370</v>
      </c>
      <c r="D86" s="341"/>
      <c r="E86" s="341"/>
      <c r="F86" s="341"/>
      <c r="G86" s="341"/>
      <c r="H86" s="341"/>
      <c r="I86" s="341"/>
      <c r="J86" s="341"/>
      <c r="K86" s="341"/>
      <c r="L86" s="189"/>
      <c r="N86" s="365"/>
      <c r="O86" s="365"/>
    </row>
    <row r="87" spans="1:15" ht="13.5" thickBot="1" x14ac:dyDescent="0.35">
      <c r="A87" s="320" t="s">
        <v>1198</v>
      </c>
      <c r="B87" s="313" t="s">
        <v>257</v>
      </c>
      <c r="C87" s="768">
        <f>'Pay Scale K'!D47</f>
        <v>61962.33</v>
      </c>
      <c r="D87" s="754" t="s">
        <v>1398</v>
      </c>
      <c r="E87" s="341"/>
      <c r="F87" s="341"/>
      <c r="G87" s="341"/>
      <c r="H87" s="341"/>
      <c r="I87" s="341"/>
      <c r="J87" s="341"/>
      <c r="K87" s="341"/>
      <c r="L87" s="189"/>
      <c r="N87" s="365" t="s">
        <v>325</v>
      </c>
      <c r="O87" s="365">
        <v>14</v>
      </c>
    </row>
    <row r="88" spans="1:15" ht="13.5" thickBot="1" x14ac:dyDescent="0.35">
      <c r="A88" s="142"/>
      <c r="B88" s="139"/>
      <c r="C88" s="779"/>
      <c r="D88" s="341"/>
      <c r="E88" s="341"/>
      <c r="F88" s="341"/>
      <c r="G88" s="341"/>
      <c r="H88" s="341"/>
      <c r="I88" s="341"/>
      <c r="J88" s="341"/>
      <c r="K88" s="341"/>
      <c r="L88" s="189"/>
      <c r="N88" s="365"/>
      <c r="O88" s="365"/>
    </row>
    <row r="89" spans="1:15" ht="13.5" thickBot="1" x14ac:dyDescent="0.35">
      <c r="A89" s="142"/>
      <c r="B89" s="335" t="s">
        <v>276</v>
      </c>
      <c r="C89" s="328">
        <v>1</v>
      </c>
      <c r="D89" s="341"/>
      <c r="E89" s="341"/>
      <c r="F89" s="341"/>
      <c r="G89" s="341"/>
      <c r="H89" s="341"/>
      <c r="I89" s="341"/>
      <c r="J89" s="341"/>
      <c r="K89" s="341"/>
      <c r="L89" s="189"/>
      <c r="N89" s="365"/>
      <c r="O89" s="365"/>
    </row>
    <row r="90" spans="1:15" ht="13" x14ac:dyDescent="0.3">
      <c r="A90" s="343"/>
      <c r="B90" s="309" t="s">
        <v>245</v>
      </c>
      <c r="C90" s="799">
        <v>310</v>
      </c>
      <c r="D90" s="341"/>
      <c r="E90" s="341"/>
      <c r="F90" s="341"/>
      <c r="G90" s="341"/>
      <c r="H90" s="341"/>
      <c r="I90" s="341"/>
      <c r="J90" s="341"/>
      <c r="K90" s="341"/>
      <c r="L90" s="189"/>
      <c r="N90" s="365"/>
      <c r="O90" s="365"/>
    </row>
    <row r="91" spans="1:15" ht="13.5" thickBot="1" x14ac:dyDescent="0.35">
      <c r="A91" s="320" t="s">
        <v>1199</v>
      </c>
      <c r="B91" s="313" t="s">
        <v>257</v>
      </c>
      <c r="C91" s="768">
        <f>'Pay Scale K'!D41</f>
        <v>53793.64</v>
      </c>
      <c r="D91" s="754" t="s">
        <v>1398</v>
      </c>
      <c r="E91" s="341"/>
      <c r="F91" s="341"/>
      <c r="G91" s="341"/>
      <c r="H91" s="341"/>
      <c r="I91" s="341"/>
      <c r="J91" s="341"/>
      <c r="K91" s="341"/>
      <c r="L91" s="189"/>
      <c r="N91" s="365" t="s">
        <v>325</v>
      </c>
      <c r="O91" s="365">
        <v>14</v>
      </c>
    </row>
    <row r="92" spans="1:15" ht="13.5" thickBot="1" x14ac:dyDescent="0.35">
      <c r="A92" s="142"/>
      <c r="B92" s="139"/>
      <c r="C92" s="779"/>
      <c r="D92" s="341"/>
      <c r="E92" s="341"/>
      <c r="F92" s="341"/>
      <c r="G92" s="341"/>
      <c r="H92" s="341"/>
      <c r="I92" s="341"/>
      <c r="J92" s="341"/>
      <c r="K92" s="341"/>
      <c r="L92" s="189"/>
      <c r="N92" s="365"/>
      <c r="O92" s="365"/>
    </row>
    <row r="93" spans="1:15" ht="13.5" thickBot="1" x14ac:dyDescent="0.35">
      <c r="A93" s="142"/>
      <c r="B93" s="335" t="s">
        <v>276</v>
      </c>
      <c r="C93" s="328">
        <v>1</v>
      </c>
      <c r="D93" s="341"/>
      <c r="E93" s="341"/>
      <c r="F93" s="341"/>
      <c r="G93" s="341"/>
      <c r="H93" s="341"/>
      <c r="I93" s="341"/>
      <c r="J93" s="341"/>
      <c r="K93" s="341"/>
      <c r="L93" s="189"/>
      <c r="N93" s="365"/>
      <c r="O93" s="365"/>
    </row>
    <row r="94" spans="1:15" ht="13" x14ac:dyDescent="0.3">
      <c r="A94" s="343"/>
      <c r="B94" s="309" t="s">
        <v>245</v>
      </c>
      <c r="C94" s="799">
        <v>530</v>
      </c>
      <c r="D94" s="341"/>
      <c r="E94" s="341"/>
      <c r="F94" s="341"/>
      <c r="G94" s="341"/>
      <c r="H94" s="341"/>
      <c r="I94" s="341"/>
      <c r="J94" s="341"/>
      <c r="K94" s="341"/>
      <c r="L94" s="189"/>
      <c r="N94" s="365"/>
      <c r="O94" s="365"/>
    </row>
    <row r="95" spans="1:15" ht="13.5" thickBot="1" x14ac:dyDescent="0.35">
      <c r="A95" s="320" t="s">
        <v>1200</v>
      </c>
      <c r="B95" s="313" t="s">
        <v>257</v>
      </c>
      <c r="C95" s="768">
        <f>'Pay Scale K'!D71</f>
        <v>91583.09</v>
      </c>
      <c r="D95" s="754" t="s">
        <v>1398</v>
      </c>
      <c r="E95" s="341"/>
      <c r="F95" s="341"/>
      <c r="G95" s="341"/>
      <c r="H95" s="341"/>
      <c r="I95" s="341"/>
      <c r="J95" s="341"/>
      <c r="K95" s="341"/>
      <c r="L95" s="189"/>
      <c r="N95" s="365">
        <v>37</v>
      </c>
      <c r="O95" s="365"/>
    </row>
    <row r="96" spans="1:15" ht="13.5" thickBot="1" x14ac:dyDescent="0.35">
      <c r="A96" s="142"/>
      <c r="B96" s="139"/>
      <c r="C96" s="779"/>
      <c r="D96" s="341"/>
      <c r="E96" s="341"/>
      <c r="F96" s="341"/>
      <c r="G96" s="341"/>
      <c r="H96" s="341"/>
      <c r="I96" s="341"/>
      <c r="J96" s="341"/>
      <c r="K96" s="341"/>
      <c r="L96" s="189"/>
      <c r="N96" s="365"/>
      <c r="O96" s="365"/>
    </row>
    <row r="97" spans="1:15" ht="13.5" thickBot="1" x14ac:dyDescent="0.35">
      <c r="A97" s="142"/>
      <c r="B97" s="335" t="s">
        <v>276</v>
      </c>
      <c r="C97" s="328">
        <v>1</v>
      </c>
      <c r="D97" s="341"/>
      <c r="E97" s="341"/>
      <c r="F97" s="341"/>
      <c r="G97" s="341"/>
      <c r="H97" s="341"/>
      <c r="I97" s="341"/>
      <c r="J97" s="341"/>
      <c r="K97" s="341"/>
      <c r="L97" s="189"/>
      <c r="N97" s="365"/>
      <c r="O97" s="365"/>
    </row>
    <row r="98" spans="1:15" ht="13" x14ac:dyDescent="0.3">
      <c r="A98" s="344" t="s">
        <v>116</v>
      </c>
      <c r="B98" s="309" t="s">
        <v>245</v>
      </c>
      <c r="C98" s="321">
        <v>360</v>
      </c>
      <c r="D98" s="189"/>
      <c r="E98" s="341"/>
      <c r="F98" s="341"/>
      <c r="G98" s="341"/>
      <c r="H98" s="341"/>
      <c r="I98" s="341"/>
      <c r="J98" s="341"/>
      <c r="K98" s="341"/>
      <c r="L98" s="189"/>
      <c r="N98" s="365"/>
      <c r="O98" s="365"/>
    </row>
    <row r="99" spans="1:15" ht="13.5" thickBot="1" x14ac:dyDescent="0.35">
      <c r="A99" s="320" t="s">
        <v>1201</v>
      </c>
      <c r="B99" s="313" t="s">
        <v>257</v>
      </c>
      <c r="C99" s="816">
        <f>'Pay Scale K'!D46</f>
        <v>57755</v>
      </c>
      <c r="D99" s="754" t="s">
        <v>1398</v>
      </c>
      <c r="E99" s="341"/>
      <c r="F99" s="341"/>
      <c r="G99" s="341"/>
      <c r="H99" s="341"/>
      <c r="I99" s="341"/>
      <c r="J99" s="341"/>
      <c r="K99" s="341"/>
      <c r="L99" s="189"/>
      <c r="N99" s="365"/>
      <c r="O99" s="365">
        <v>11</v>
      </c>
    </row>
    <row r="100" spans="1:15" ht="13.5" thickBot="1" x14ac:dyDescent="0.35">
      <c r="A100" s="142"/>
      <c r="B100" s="139"/>
      <c r="C100" s="322"/>
      <c r="D100" s="341"/>
      <c r="E100" s="341"/>
      <c r="F100" s="341"/>
      <c r="G100" s="341"/>
      <c r="H100" s="341"/>
      <c r="I100" s="341"/>
      <c r="J100" s="341"/>
      <c r="K100" s="341"/>
      <c r="L100" s="189"/>
      <c r="N100" s="365"/>
      <c r="O100" s="365"/>
    </row>
    <row r="101" spans="1:15" ht="13.5" thickBot="1" x14ac:dyDescent="0.35">
      <c r="A101" s="142"/>
      <c r="B101" s="335" t="s">
        <v>276</v>
      </c>
      <c r="C101" s="328">
        <v>1</v>
      </c>
      <c r="D101" s="341"/>
      <c r="E101" s="341"/>
      <c r="F101" s="341"/>
      <c r="G101" s="341"/>
      <c r="H101" s="341"/>
      <c r="I101" s="341"/>
      <c r="J101" s="341"/>
      <c r="K101" s="341"/>
      <c r="L101" s="189"/>
      <c r="N101" s="365"/>
      <c r="O101" s="365"/>
    </row>
    <row r="102" spans="1:15" ht="13" x14ac:dyDescent="0.3">
      <c r="A102" s="342" t="s">
        <v>325</v>
      </c>
      <c r="B102" s="309" t="s">
        <v>245</v>
      </c>
      <c r="C102" s="799">
        <v>417</v>
      </c>
      <c r="D102" s="189"/>
      <c r="E102" s="189"/>
      <c r="F102" s="189"/>
      <c r="G102" s="189"/>
      <c r="H102" s="189"/>
      <c r="I102" s="189"/>
      <c r="J102" s="189"/>
      <c r="K102" s="189"/>
      <c r="L102" s="189"/>
      <c r="N102" s="365"/>
      <c r="O102" s="365"/>
    </row>
    <row r="103" spans="1:15" ht="13.5" thickBot="1" x14ac:dyDescent="0.35">
      <c r="A103" s="320" t="s">
        <v>1202</v>
      </c>
      <c r="B103" s="313" t="s">
        <v>257</v>
      </c>
      <c r="C103" s="768">
        <f>'Pay Scale K'!D52</f>
        <v>96539.19</v>
      </c>
      <c r="D103" s="189"/>
      <c r="E103" s="189"/>
      <c r="F103" s="189"/>
      <c r="G103" s="189"/>
      <c r="H103" s="189"/>
      <c r="I103" s="189"/>
      <c r="J103" s="189"/>
      <c r="K103" s="189"/>
      <c r="L103" s="189"/>
      <c r="N103" s="365"/>
      <c r="O103" s="365">
        <v>10</v>
      </c>
    </row>
    <row r="104" spans="1:15" ht="13.5" thickBot="1" x14ac:dyDescent="0.35">
      <c r="A104" s="142"/>
      <c r="B104" s="139"/>
      <c r="C104" s="322"/>
      <c r="D104" s="189"/>
      <c r="E104" s="189"/>
      <c r="F104" s="189"/>
      <c r="G104" s="189"/>
      <c r="H104" s="189"/>
      <c r="I104" s="189"/>
      <c r="J104" s="189"/>
      <c r="K104" s="189"/>
      <c r="L104" s="189"/>
      <c r="N104" s="365"/>
      <c r="O104" s="365"/>
    </row>
    <row r="105" spans="1:15" ht="13.5" thickBot="1" x14ac:dyDescent="0.35">
      <c r="A105" s="142"/>
      <c r="B105" s="335" t="s">
        <v>276</v>
      </c>
      <c r="C105" s="328">
        <v>1</v>
      </c>
      <c r="D105" s="189"/>
      <c r="E105" s="189"/>
      <c r="F105" s="189"/>
      <c r="G105" s="189"/>
      <c r="H105" s="189"/>
      <c r="I105" s="189"/>
      <c r="J105" s="189"/>
      <c r="K105" s="189"/>
      <c r="L105" s="189"/>
      <c r="N105" s="365"/>
      <c r="O105" s="365"/>
    </row>
    <row r="106" spans="1:15" ht="13" x14ac:dyDescent="0.3">
      <c r="A106" s="342" t="s">
        <v>325</v>
      </c>
      <c r="B106" s="309" t="s">
        <v>245</v>
      </c>
      <c r="C106" s="340">
        <v>437</v>
      </c>
      <c r="D106" s="189"/>
      <c r="E106" s="189"/>
      <c r="F106" s="189"/>
      <c r="G106" s="189"/>
      <c r="H106" s="189"/>
      <c r="I106" s="189"/>
      <c r="J106" s="189"/>
      <c r="K106" s="189"/>
      <c r="L106" s="189"/>
      <c r="N106" s="365"/>
      <c r="O106" s="365"/>
    </row>
    <row r="107" spans="1:15" ht="13.5" thickBot="1" x14ac:dyDescent="0.35">
      <c r="A107" s="320" t="s">
        <v>1203</v>
      </c>
      <c r="B107" s="313" t="s">
        <v>257</v>
      </c>
      <c r="C107" s="768">
        <f>'Pay Scale K'!D55</f>
        <v>100563.49</v>
      </c>
      <c r="D107" s="189"/>
      <c r="E107" s="189"/>
      <c r="F107" s="189"/>
      <c r="G107" s="189"/>
      <c r="H107" s="189"/>
      <c r="I107" s="189"/>
      <c r="J107" s="189"/>
      <c r="K107" s="189"/>
      <c r="L107" s="189"/>
      <c r="N107" s="365"/>
      <c r="O107" s="365">
        <v>10</v>
      </c>
    </row>
    <row r="108" spans="1:15" ht="13.5" thickBot="1" x14ac:dyDescent="0.35">
      <c r="A108" s="142"/>
      <c r="B108" s="139"/>
      <c r="C108" s="322"/>
      <c r="D108" s="189"/>
      <c r="E108" s="189"/>
      <c r="F108" s="189"/>
      <c r="G108" s="189"/>
      <c r="H108" s="189"/>
      <c r="I108" s="189"/>
      <c r="J108" s="189"/>
      <c r="K108" s="189"/>
      <c r="L108" s="189"/>
      <c r="N108" s="365"/>
      <c r="O108" s="365"/>
    </row>
    <row r="109" spans="1:15" ht="13.5" thickBot="1" x14ac:dyDescent="0.35">
      <c r="A109" s="142"/>
      <c r="B109" s="335" t="s">
        <v>276</v>
      </c>
      <c r="C109" s="328">
        <v>1</v>
      </c>
      <c r="D109" s="189"/>
      <c r="E109" s="189"/>
      <c r="F109" s="189"/>
      <c r="G109" s="189"/>
      <c r="H109" s="189"/>
      <c r="I109" s="189"/>
      <c r="J109" s="189"/>
      <c r="K109" s="189"/>
      <c r="L109" s="189"/>
      <c r="N109" s="365"/>
      <c r="O109" s="365"/>
    </row>
    <row r="110" spans="1:15" ht="13" x14ac:dyDescent="0.3">
      <c r="A110" s="342" t="s">
        <v>325</v>
      </c>
      <c r="B110" s="309" t="s">
        <v>245</v>
      </c>
      <c r="C110" s="340">
        <v>473</v>
      </c>
      <c r="D110" s="189"/>
      <c r="E110" s="189"/>
      <c r="F110" s="189"/>
      <c r="G110" s="189"/>
      <c r="H110" s="189"/>
      <c r="I110" s="189"/>
      <c r="J110" s="189"/>
      <c r="K110" s="189"/>
      <c r="L110" s="189"/>
      <c r="N110" s="365"/>
      <c r="O110" s="365"/>
    </row>
    <row r="111" spans="1:15" ht="13.5" thickBot="1" x14ac:dyDescent="0.35">
      <c r="A111" s="320" t="s">
        <v>1204</v>
      </c>
      <c r="B111" s="313" t="s">
        <v>257</v>
      </c>
      <c r="C111" s="768">
        <f>'Pay Scale K'!D60</f>
        <v>103910.62</v>
      </c>
      <c r="D111" s="189"/>
      <c r="E111" s="189"/>
      <c r="F111" s="189"/>
      <c r="G111" s="189"/>
      <c r="H111" s="189"/>
      <c r="I111" s="189"/>
      <c r="J111" s="189"/>
      <c r="K111" s="189"/>
      <c r="L111" s="189"/>
      <c r="N111" s="365"/>
      <c r="O111" s="365">
        <v>10</v>
      </c>
    </row>
    <row r="112" spans="1:15" ht="13.5" thickBot="1" x14ac:dyDescent="0.35">
      <c r="A112" s="142"/>
      <c r="B112" s="139"/>
      <c r="C112" s="322"/>
      <c r="D112" s="189"/>
      <c r="E112" s="189"/>
      <c r="F112" s="189"/>
      <c r="G112" s="189"/>
      <c r="H112" s="189"/>
      <c r="I112" s="189"/>
      <c r="J112" s="189"/>
      <c r="K112" s="189"/>
      <c r="L112" s="189"/>
      <c r="N112" s="365"/>
      <c r="O112" s="365"/>
    </row>
    <row r="113" spans="1:15" ht="13.5" thickBot="1" x14ac:dyDescent="0.35">
      <c r="A113" s="142"/>
      <c r="B113" s="335" t="s">
        <v>276</v>
      </c>
      <c r="C113" s="328">
        <v>1</v>
      </c>
      <c r="D113" s="189"/>
      <c r="E113" s="189"/>
      <c r="F113" s="189"/>
      <c r="G113" s="189"/>
      <c r="H113" s="189"/>
      <c r="I113" s="189"/>
      <c r="J113" s="189"/>
      <c r="K113" s="189"/>
      <c r="L113" s="189"/>
      <c r="N113" s="365"/>
      <c r="O113" s="365"/>
    </row>
    <row r="114" spans="1:15" ht="13" x14ac:dyDescent="0.3">
      <c r="A114" s="342" t="s">
        <v>325</v>
      </c>
      <c r="B114" s="309" t="s">
        <v>245</v>
      </c>
      <c r="C114" s="799">
        <v>485</v>
      </c>
      <c r="D114" s="322"/>
      <c r="E114" s="322"/>
      <c r="F114" s="322"/>
      <c r="G114" s="322"/>
      <c r="H114" s="322"/>
      <c r="I114" s="322"/>
      <c r="J114" s="322"/>
      <c r="K114" s="322"/>
      <c r="L114" s="322"/>
      <c r="N114" s="365"/>
      <c r="O114" s="365"/>
    </row>
    <row r="115" spans="1:15" ht="13.5" thickBot="1" x14ac:dyDescent="0.35">
      <c r="A115" s="320" t="s">
        <v>1205</v>
      </c>
      <c r="B115" s="313" t="s">
        <v>257</v>
      </c>
      <c r="C115" s="768">
        <f>'Pay Scale K'!D62</f>
        <v>107937.01</v>
      </c>
      <c r="D115" s="322"/>
      <c r="E115" s="322"/>
      <c r="F115" s="322"/>
      <c r="G115" s="322"/>
      <c r="H115" s="322"/>
      <c r="I115" s="322"/>
      <c r="J115" s="322"/>
      <c r="K115" s="322"/>
      <c r="L115" s="322"/>
      <c r="N115" s="365"/>
      <c r="O115" s="365">
        <v>10</v>
      </c>
    </row>
    <row r="116" spans="1:15" ht="13.5" thickBot="1" x14ac:dyDescent="0.35">
      <c r="A116" s="142"/>
      <c r="B116" s="139"/>
      <c r="C116" s="322"/>
      <c r="D116" s="322"/>
      <c r="E116" s="322"/>
      <c r="F116" s="322"/>
      <c r="G116" s="322"/>
      <c r="H116" s="322"/>
      <c r="I116" s="322"/>
      <c r="J116" s="322"/>
      <c r="K116" s="322"/>
      <c r="L116" s="322"/>
      <c r="N116" s="365"/>
      <c r="O116" s="365"/>
    </row>
    <row r="117" spans="1:15" ht="13.5" thickBot="1" x14ac:dyDescent="0.35">
      <c r="A117" s="142"/>
      <c r="B117" s="335" t="s">
        <v>276</v>
      </c>
      <c r="C117" s="328">
        <v>1</v>
      </c>
      <c r="D117" s="322"/>
      <c r="E117" s="322"/>
      <c r="F117" s="322"/>
      <c r="G117" s="322"/>
      <c r="H117" s="322"/>
      <c r="I117" s="322"/>
      <c r="J117" s="322"/>
      <c r="K117" s="322"/>
      <c r="L117" s="322"/>
      <c r="N117" s="365"/>
      <c r="O117" s="365"/>
    </row>
    <row r="118" spans="1:15" ht="13" x14ac:dyDescent="0.3">
      <c r="A118" s="342" t="s">
        <v>325</v>
      </c>
      <c r="B118" s="309" t="s">
        <v>245</v>
      </c>
      <c r="C118" s="799">
        <v>505</v>
      </c>
      <c r="D118" s="322"/>
      <c r="E118" s="322"/>
      <c r="F118" s="322"/>
      <c r="G118" s="322"/>
      <c r="H118" s="322"/>
      <c r="I118" s="322"/>
      <c r="J118" s="322"/>
      <c r="K118" s="322"/>
      <c r="L118" s="322"/>
      <c r="N118" s="365"/>
      <c r="O118" s="365"/>
    </row>
    <row r="119" spans="1:15" ht="13.5" thickBot="1" x14ac:dyDescent="0.35">
      <c r="A119" s="320" t="s">
        <v>1206</v>
      </c>
      <c r="B119" s="313" t="s">
        <v>257</v>
      </c>
      <c r="C119" s="768">
        <f>'Pay Scale K'!D65</f>
        <v>111287.28</v>
      </c>
      <c r="D119" s="322"/>
      <c r="E119" s="322"/>
      <c r="F119" s="322"/>
      <c r="G119" s="322"/>
      <c r="H119" s="322"/>
      <c r="I119" s="322"/>
      <c r="J119" s="322"/>
      <c r="K119" s="322"/>
      <c r="L119" s="322"/>
      <c r="N119" s="365"/>
      <c r="O119" s="365">
        <v>10</v>
      </c>
    </row>
    <row r="120" spans="1:15" ht="13.5" thickBot="1" x14ac:dyDescent="0.35">
      <c r="A120" s="142"/>
      <c r="B120" s="139"/>
      <c r="C120" s="322"/>
      <c r="D120" s="322"/>
      <c r="E120" s="322"/>
      <c r="F120" s="322"/>
      <c r="G120" s="322"/>
      <c r="H120" s="322"/>
      <c r="I120" s="322"/>
      <c r="J120" s="322"/>
      <c r="K120" s="322"/>
      <c r="L120" s="322"/>
      <c r="N120" s="365"/>
      <c r="O120" s="365"/>
    </row>
    <row r="121" spans="1:15" ht="13.5" thickBot="1" x14ac:dyDescent="0.35">
      <c r="A121" s="142"/>
      <c r="B121" s="335" t="s">
        <v>276</v>
      </c>
      <c r="C121" s="328">
        <v>1</v>
      </c>
      <c r="D121" s="322"/>
      <c r="E121" s="322"/>
      <c r="F121" s="322"/>
      <c r="G121" s="322"/>
      <c r="H121" s="322"/>
      <c r="I121" s="322"/>
      <c r="J121" s="322"/>
      <c r="K121" s="322"/>
      <c r="L121" s="322"/>
      <c r="N121" s="365"/>
      <c r="O121" s="365"/>
    </row>
    <row r="122" spans="1:15" ht="13" x14ac:dyDescent="0.3">
      <c r="A122" s="342" t="s">
        <v>325</v>
      </c>
      <c r="B122" s="309" t="s">
        <v>245</v>
      </c>
      <c r="C122" s="799">
        <v>515</v>
      </c>
      <c r="D122" s="322"/>
      <c r="E122" s="322"/>
      <c r="F122" s="322"/>
      <c r="G122" s="322"/>
      <c r="H122" s="322"/>
      <c r="I122" s="322"/>
      <c r="J122" s="322"/>
      <c r="K122" s="322"/>
      <c r="L122" s="322"/>
      <c r="N122" s="365"/>
      <c r="O122" s="365"/>
    </row>
    <row r="123" spans="1:15" ht="13.5" thickBot="1" x14ac:dyDescent="0.35">
      <c r="A123" s="320" t="s">
        <v>1207</v>
      </c>
      <c r="B123" s="313" t="s">
        <v>257</v>
      </c>
      <c r="C123" s="768">
        <f>'Pay Scale K'!D68</f>
        <v>114640.68</v>
      </c>
      <c r="D123" s="322"/>
      <c r="E123" s="322"/>
      <c r="F123" s="322"/>
      <c r="G123" s="322"/>
      <c r="H123" s="322"/>
      <c r="I123" s="322"/>
      <c r="J123" s="322"/>
      <c r="K123" s="322"/>
      <c r="L123" s="322"/>
      <c r="N123" s="365"/>
      <c r="O123" s="365">
        <v>10</v>
      </c>
    </row>
    <row r="124" spans="1:15" ht="13.5" thickBot="1" x14ac:dyDescent="0.35">
      <c r="A124" s="142"/>
      <c r="B124" s="139"/>
      <c r="C124" s="322"/>
      <c r="D124" s="322"/>
      <c r="E124" s="322"/>
      <c r="F124" s="322"/>
      <c r="G124" s="322"/>
      <c r="H124" s="322"/>
      <c r="I124" s="322"/>
      <c r="J124" s="322"/>
      <c r="K124" s="322"/>
      <c r="L124" s="322"/>
      <c r="N124" s="365"/>
      <c r="O124" s="365"/>
    </row>
    <row r="125" spans="1:15" ht="13.5" thickBot="1" x14ac:dyDescent="0.35">
      <c r="A125" s="142"/>
      <c r="B125" s="335" t="s">
        <v>276</v>
      </c>
      <c r="C125" s="328">
        <v>1</v>
      </c>
      <c r="D125" s="322"/>
      <c r="E125" s="322"/>
      <c r="F125" s="322"/>
      <c r="G125" s="322"/>
      <c r="H125" s="322"/>
      <c r="I125" s="322"/>
      <c r="J125" s="322"/>
      <c r="K125" s="322"/>
      <c r="L125" s="322"/>
      <c r="N125" s="365"/>
      <c r="O125" s="365"/>
    </row>
    <row r="126" spans="1:15" ht="13" x14ac:dyDescent="0.3">
      <c r="A126" s="342" t="s">
        <v>325</v>
      </c>
      <c r="B126" s="309" t="s">
        <v>245</v>
      </c>
      <c r="C126" s="799">
        <v>527</v>
      </c>
      <c r="D126" s="322"/>
      <c r="E126" s="322"/>
      <c r="F126" s="322"/>
      <c r="G126" s="322"/>
      <c r="H126" s="322"/>
      <c r="I126" s="322"/>
      <c r="J126" s="322"/>
      <c r="K126" s="322"/>
      <c r="L126" s="322"/>
      <c r="N126" s="365"/>
      <c r="O126" s="365"/>
    </row>
    <row r="127" spans="1:15" ht="13.5" thickBot="1" x14ac:dyDescent="0.35">
      <c r="A127" s="320" t="s">
        <v>1208</v>
      </c>
      <c r="B127" s="313" t="s">
        <v>257</v>
      </c>
      <c r="C127" s="768">
        <f>'Pay Scale K'!D70</f>
        <v>118664.98</v>
      </c>
      <c r="D127" s="322"/>
      <c r="E127" s="322"/>
      <c r="F127" s="322"/>
      <c r="G127" s="322"/>
      <c r="H127" s="322"/>
      <c r="I127" s="322"/>
      <c r="J127" s="322"/>
      <c r="K127" s="322"/>
      <c r="L127" s="322"/>
      <c r="N127" s="365"/>
      <c r="O127" s="365">
        <v>10</v>
      </c>
    </row>
    <row r="128" spans="1:15" ht="13.5" thickBot="1" x14ac:dyDescent="0.35">
      <c r="A128" s="142"/>
      <c r="B128" s="139"/>
      <c r="C128" s="322"/>
      <c r="D128" s="322"/>
      <c r="E128" s="322"/>
      <c r="F128" s="322"/>
      <c r="G128" s="322"/>
      <c r="H128" s="322"/>
      <c r="I128" s="322"/>
      <c r="J128" s="322"/>
      <c r="K128" s="322"/>
      <c r="L128" s="322"/>
      <c r="N128" s="365"/>
      <c r="O128" s="365"/>
    </row>
    <row r="129" spans="1:15" ht="13.5" thickBot="1" x14ac:dyDescent="0.35">
      <c r="A129" s="142"/>
      <c r="B129" s="335" t="s">
        <v>276</v>
      </c>
      <c r="C129" s="328">
        <v>1</v>
      </c>
      <c r="D129" s="322"/>
      <c r="E129" s="322"/>
      <c r="F129" s="322"/>
      <c r="G129" s="322"/>
      <c r="H129" s="322"/>
      <c r="I129" s="322"/>
      <c r="J129" s="322"/>
      <c r="K129" s="322"/>
      <c r="L129" s="322"/>
      <c r="N129" s="365"/>
      <c r="O129" s="365"/>
    </row>
    <row r="130" spans="1:15" ht="13" x14ac:dyDescent="0.3">
      <c r="A130" s="342" t="s">
        <v>325</v>
      </c>
      <c r="B130" s="309" t="s">
        <v>245</v>
      </c>
      <c r="C130" s="799">
        <v>285</v>
      </c>
      <c r="D130" s="322"/>
      <c r="E130" s="322"/>
      <c r="F130" s="322"/>
      <c r="G130" s="322"/>
      <c r="H130" s="322"/>
      <c r="I130" s="322"/>
      <c r="J130" s="322"/>
      <c r="K130" s="322"/>
      <c r="L130" s="322"/>
      <c r="N130" s="365"/>
      <c r="O130" s="365"/>
    </row>
    <row r="131" spans="1:15" ht="13.5" thickBot="1" x14ac:dyDescent="0.35">
      <c r="A131" s="320" t="s">
        <v>1209</v>
      </c>
      <c r="B131" s="313" t="s">
        <v>257</v>
      </c>
      <c r="C131" s="816">
        <f>'Pay Scale K'!D38</f>
        <v>67677</v>
      </c>
      <c r="D131" s="322"/>
      <c r="E131" s="322"/>
      <c r="F131" s="322"/>
      <c r="G131" s="322"/>
      <c r="H131" s="322"/>
      <c r="I131" s="322"/>
      <c r="J131" s="322"/>
      <c r="K131" s="322"/>
      <c r="L131" s="322"/>
      <c r="N131" s="365">
        <v>37.5</v>
      </c>
      <c r="O131" s="365"/>
    </row>
    <row r="132" spans="1:15" ht="13.5" thickBot="1" x14ac:dyDescent="0.35">
      <c r="A132" s="142"/>
      <c r="B132" s="139"/>
      <c r="C132" s="322"/>
      <c r="D132" s="322"/>
      <c r="E132" s="322"/>
      <c r="F132" s="322"/>
      <c r="G132" s="322"/>
      <c r="H132" s="322"/>
      <c r="I132" s="322"/>
      <c r="J132" s="322"/>
      <c r="K132" s="322"/>
      <c r="L132" s="322"/>
      <c r="N132" s="365"/>
      <c r="O132" s="365"/>
    </row>
    <row r="133" spans="1:15" ht="13.5" thickBot="1" x14ac:dyDescent="0.35">
      <c r="A133" s="142"/>
      <c r="B133" s="335" t="s">
        <v>276</v>
      </c>
      <c r="C133" s="328">
        <v>1</v>
      </c>
      <c r="D133" s="328">
        <v>2</v>
      </c>
      <c r="E133" s="328">
        <v>3</v>
      </c>
      <c r="F133" s="328">
        <v>4</v>
      </c>
      <c r="G133" s="328">
        <v>5</v>
      </c>
      <c r="H133" s="328">
        <v>6</v>
      </c>
      <c r="I133" s="328">
        <v>7</v>
      </c>
      <c r="J133" s="322"/>
      <c r="K133" s="322"/>
      <c r="L133" s="322"/>
      <c r="N133" s="365"/>
      <c r="O133" s="365"/>
    </row>
    <row r="134" spans="1:15" ht="13" x14ac:dyDescent="0.3">
      <c r="A134" s="325" t="s">
        <v>325</v>
      </c>
      <c r="B134" s="309" t="s">
        <v>245</v>
      </c>
      <c r="C134" s="799">
        <v>12</v>
      </c>
      <c r="D134" s="799">
        <v>22</v>
      </c>
      <c r="E134" s="799">
        <v>70</v>
      </c>
      <c r="F134" s="799">
        <v>100</v>
      </c>
      <c r="G134" s="799">
        <v>130</v>
      </c>
      <c r="H134" s="799">
        <v>160</v>
      </c>
      <c r="I134" s="799">
        <v>162</v>
      </c>
      <c r="J134" s="322"/>
      <c r="K134" s="322"/>
      <c r="L134" s="322"/>
      <c r="N134" s="365"/>
      <c r="O134" s="365"/>
    </row>
    <row r="135" spans="1:15" ht="13.5" thickBot="1" x14ac:dyDescent="0.35">
      <c r="A135" s="326" t="s">
        <v>1253</v>
      </c>
      <c r="B135" s="313" t="s">
        <v>257</v>
      </c>
      <c r="C135" s="816">
        <f>'Pay Scale K'!D5</f>
        <v>33798</v>
      </c>
      <c r="D135" s="816">
        <f>'Pay Scale K'!D7</f>
        <v>36009</v>
      </c>
      <c r="E135" s="816">
        <f>'Pay Scale K'!D12</f>
        <v>38218</v>
      </c>
      <c r="F135" s="816">
        <f>'Pay Scale K'!D16</f>
        <v>40429</v>
      </c>
      <c r="G135" s="816">
        <f>'Pay Scale K'!D19</f>
        <v>42638</v>
      </c>
      <c r="H135" s="816">
        <f>'Pay Scale K'!D23</f>
        <v>44849</v>
      </c>
      <c r="I135" s="816">
        <f>'Pay Scale K'!D24</f>
        <v>47059</v>
      </c>
      <c r="J135" s="798" t="s">
        <v>1429</v>
      </c>
      <c r="K135" s="322"/>
      <c r="L135" s="322"/>
      <c r="N135" s="365">
        <v>40</v>
      </c>
      <c r="O135" s="365"/>
    </row>
    <row r="136" spans="1:15" ht="13.5" thickBot="1" x14ac:dyDescent="0.35">
      <c r="A136" s="142"/>
      <c r="B136" s="139"/>
      <c r="C136" s="322"/>
      <c r="D136" s="322"/>
      <c r="E136" s="322"/>
      <c r="F136" s="322"/>
      <c r="G136" s="322"/>
      <c r="H136" s="322"/>
      <c r="I136" s="322"/>
      <c r="J136" s="322"/>
      <c r="K136" s="322"/>
      <c r="L136" s="322"/>
      <c r="N136" s="365"/>
      <c r="O136" s="365"/>
    </row>
    <row r="137" spans="1:15" ht="13.5" thickBot="1" x14ac:dyDescent="0.35">
      <c r="A137" s="142"/>
      <c r="B137" s="335" t="s">
        <v>276</v>
      </c>
      <c r="C137" s="328">
        <v>1</v>
      </c>
      <c r="D137" s="328">
        <v>2</v>
      </c>
      <c r="E137" s="328">
        <v>3</v>
      </c>
      <c r="F137" s="328">
        <v>4</v>
      </c>
      <c r="G137" s="328">
        <v>5</v>
      </c>
      <c r="H137" s="865"/>
      <c r="I137" s="322"/>
      <c r="J137" s="322"/>
      <c r="K137" s="322"/>
      <c r="L137" s="322"/>
      <c r="N137" s="365"/>
      <c r="O137" s="365"/>
    </row>
    <row r="138" spans="1:15" ht="13" x14ac:dyDescent="0.3">
      <c r="A138" s="325" t="s">
        <v>325</v>
      </c>
      <c r="B138" s="309" t="s">
        <v>245</v>
      </c>
      <c r="C138" s="799">
        <v>30</v>
      </c>
      <c r="D138" s="799">
        <v>60</v>
      </c>
      <c r="E138" s="860">
        <v>90</v>
      </c>
      <c r="F138" s="799">
        <v>110</v>
      </c>
      <c r="G138" s="863">
        <v>140</v>
      </c>
      <c r="H138" s="322"/>
      <c r="I138" s="322"/>
      <c r="J138" s="322"/>
      <c r="K138" s="322"/>
      <c r="L138" s="322"/>
      <c r="N138" s="365"/>
      <c r="O138" s="365"/>
    </row>
    <row r="139" spans="1:15" ht="13.5" thickBot="1" x14ac:dyDescent="0.35">
      <c r="A139" s="326" t="s">
        <v>1210</v>
      </c>
      <c r="B139" s="313" t="s">
        <v>257</v>
      </c>
      <c r="C139" s="816">
        <f>'Pay Scale K'!D8</f>
        <v>37496</v>
      </c>
      <c r="D139" s="816">
        <f>'Pay Scale K'!D11</f>
        <v>39353</v>
      </c>
      <c r="E139" s="816">
        <f>'Pay Scale K'!D15</f>
        <v>41209</v>
      </c>
      <c r="F139" s="816">
        <f>'Pay Scale K'!D17</f>
        <v>43068</v>
      </c>
      <c r="G139" s="816">
        <f>'Pay Scale K'!D20</f>
        <v>45305</v>
      </c>
      <c r="H139" s="798" t="s">
        <v>1429</v>
      </c>
      <c r="I139" s="322"/>
      <c r="J139" s="322"/>
      <c r="K139" s="322"/>
      <c r="L139" s="322"/>
      <c r="N139" s="365">
        <v>40</v>
      </c>
      <c r="O139" s="365"/>
    </row>
    <row r="140" spans="1:15" ht="13.5" thickBot="1" x14ac:dyDescent="0.35">
      <c r="A140" s="142"/>
      <c r="B140" s="139"/>
      <c r="C140" s="322"/>
      <c r="D140" s="322"/>
      <c r="E140" s="322"/>
      <c r="F140" s="322"/>
      <c r="G140" s="322"/>
      <c r="H140" s="322"/>
      <c r="I140" s="322"/>
      <c r="J140" s="322"/>
      <c r="K140" s="322"/>
      <c r="L140" s="322"/>
      <c r="N140" s="365"/>
      <c r="O140" s="365"/>
    </row>
    <row r="141" spans="1:15" ht="13.5" thickBot="1" x14ac:dyDescent="0.35">
      <c r="A141" s="142"/>
      <c r="B141" s="335" t="s">
        <v>276</v>
      </c>
      <c r="C141" s="328">
        <v>1</v>
      </c>
      <c r="D141" s="328">
        <v>2</v>
      </c>
      <c r="E141" s="328">
        <v>3</v>
      </c>
      <c r="F141" s="328">
        <v>4</v>
      </c>
      <c r="G141" s="328">
        <v>5</v>
      </c>
      <c r="H141" s="328">
        <v>6</v>
      </c>
      <c r="I141" s="328">
        <v>7</v>
      </c>
      <c r="J141" s="328">
        <v>8</v>
      </c>
      <c r="K141" s="853">
        <v>9</v>
      </c>
      <c r="L141" s="854">
        <v>10</v>
      </c>
      <c r="N141" s="365"/>
      <c r="O141" s="365"/>
    </row>
    <row r="142" spans="1:15" ht="13" x14ac:dyDescent="0.3">
      <c r="A142" s="325" t="s">
        <v>325</v>
      </c>
      <c r="B142" s="146" t="s">
        <v>245</v>
      </c>
      <c r="C142" s="799">
        <v>30</v>
      </c>
      <c r="D142" s="799">
        <v>60</v>
      </c>
      <c r="E142" s="799">
        <v>90</v>
      </c>
      <c r="F142" s="799">
        <v>110</v>
      </c>
      <c r="G142" s="799">
        <v>140</v>
      </c>
      <c r="H142" s="799">
        <v>180</v>
      </c>
      <c r="I142" s="866">
        <v>210</v>
      </c>
      <c r="J142" s="866">
        <v>230</v>
      </c>
      <c r="K142" s="866">
        <v>250</v>
      </c>
      <c r="L142" s="866">
        <v>266</v>
      </c>
      <c r="M142" s="670" t="s">
        <v>1430</v>
      </c>
      <c r="N142" s="365"/>
      <c r="O142" s="365"/>
    </row>
    <row r="143" spans="1:15" ht="13.5" thickBot="1" x14ac:dyDescent="0.35">
      <c r="A143" s="326" t="s">
        <v>1211</v>
      </c>
      <c r="B143" s="345" t="s">
        <v>257</v>
      </c>
      <c r="C143" s="816">
        <f>C139</f>
        <v>37496</v>
      </c>
      <c r="D143" s="816">
        <f>D139</f>
        <v>39353</v>
      </c>
      <c r="E143" s="816">
        <f>E139</f>
        <v>41209</v>
      </c>
      <c r="F143" s="816">
        <f>F139</f>
        <v>43068</v>
      </c>
      <c r="G143" s="816">
        <f>G139</f>
        <v>45305</v>
      </c>
      <c r="H143" s="816">
        <f>'Pay Scale K'!D26</f>
        <v>47547</v>
      </c>
      <c r="I143" s="852">
        <f>'Pay Scale K'!D29</f>
        <v>49787</v>
      </c>
      <c r="J143" s="816">
        <f>'Pay Scale K'!D31</f>
        <v>52028</v>
      </c>
      <c r="K143" s="816">
        <f>'Pay Scale K'!D33</f>
        <v>54267</v>
      </c>
      <c r="L143" s="816">
        <f>'Pay Scale K'!D35</f>
        <v>56510</v>
      </c>
      <c r="M143" s="670" t="s">
        <v>1431</v>
      </c>
      <c r="N143" s="365">
        <v>40</v>
      </c>
      <c r="O143" s="365"/>
    </row>
    <row r="144" spans="1:15" ht="13.5" thickBot="1" x14ac:dyDescent="0.35">
      <c r="A144" s="142"/>
      <c r="B144" s="139"/>
      <c r="C144" s="322"/>
      <c r="D144" s="322"/>
      <c r="E144" s="322"/>
      <c r="F144" s="322"/>
      <c r="G144" s="322"/>
      <c r="H144" s="322"/>
      <c r="I144" s="322"/>
      <c r="J144" s="322"/>
      <c r="K144" s="322"/>
      <c r="L144" s="322"/>
      <c r="N144" s="365"/>
      <c r="O144" s="365"/>
    </row>
    <row r="145" spans="1:15" ht="13.5" thickBot="1" x14ac:dyDescent="0.35">
      <c r="A145" s="142"/>
      <c r="B145" s="335" t="s">
        <v>276</v>
      </c>
      <c r="C145" s="328">
        <v>1</v>
      </c>
      <c r="D145" s="328">
        <v>2</v>
      </c>
      <c r="E145" s="328">
        <v>3</v>
      </c>
      <c r="F145" s="328">
        <v>4</v>
      </c>
      <c r="G145" s="328">
        <v>5</v>
      </c>
      <c r="H145" s="328">
        <v>6</v>
      </c>
      <c r="I145" s="322"/>
      <c r="J145" s="322"/>
      <c r="K145" s="322"/>
      <c r="L145" s="322"/>
      <c r="N145" s="365"/>
      <c r="O145" s="365"/>
    </row>
    <row r="146" spans="1:15" ht="13" x14ac:dyDescent="0.3">
      <c r="A146" s="325" t="s">
        <v>325</v>
      </c>
      <c r="B146" s="309" t="s">
        <v>245</v>
      </c>
      <c r="C146" s="799">
        <v>140</v>
      </c>
      <c r="D146" s="799">
        <v>180</v>
      </c>
      <c r="E146" s="799">
        <v>210</v>
      </c>
      <c r="F146" s="799">
        <v>230</v>
      </c>
      <c r="G146" s="799">
        <v>250</v>
      </c>
      <c r="H146" s="799">
        <v>266</v>
      </c>
      <c r="I146" s="322"/>
      <c r="J146" s="322"/>
      <c r="K146" s="322"/>
      <c r="L146" s="322"/>
      <c r="N146" s="365"/>
      <c r="O146" s="365"/>
    </row>
    <row r="147" spans="1:15" ht="13.5" thickBot="1" x14ac:dyDescent="0.35">
      <c r="A147" s="326" t="s">
        <v>1212</v>
      </c>
      <c r="B147" s="313" t="s">
        <v>257</v>
      </c>
      <c r="C147" s="816">
        <f>'Pay Scale K'!D20</f>
        <v>45305</v>
      </c>
      <c r="D147" s="816">
        <f>'Pay Scale K'!D26</f>
        <v>47547</v>
      </c>
      <c r="E147" s="816">
        <f>I143</f>
        <v>49787</v>
      </c>
      <c r="F147" s="816">
        <f>J143</f>
        <v>52028</v>
      </c>
      <c r="G147" s="816">
        <f>K143</f>
        <v>54267</v>
      </c>
      <c r="H147" s="816">
        <f>L143</f>
        <v>56510</v>
      </c>
      <c r="I147" s="798" t="s">
        <v>1429</v>
      </c>
      <c r="J147" s="322"/>
      <c r="K147" s="322"/>
      <c r="L147" s="322"/>
      <c r="N147" s="365">
        <v>40</v>
      </c>
      <c r="O147" s="365"/>
    </row>
  </sheetData>
  <mergeCells count="2">
    <mergeCell ref="N2:N5"/>
    <mergeCell ref="O2:O5"/>
  </mergeCells>
  <phoneticPr fontId="30" type="noConversion"/>
  <pageMargins left="0.75" right="0.75" top="1" bottom="1" header="0.5" footer="0.5"/>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topLeftCell="A6" workbookViewId="0">
      <selection activeCell="K2" sqref="K2"/>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193</v>
      </c>
      <c r="B1" s="198">
        <f>'MD Rates'!B1</f>
        <v>44652</v>
      </c>
      <c r="C1" s="1" t="s">
        <v>275</v>
      </c>
      <c r="N1" s="1001" t="s">
        <v>267</v>
      </c>
      <c r="O1" s="1001" t="s">
        <v>264</v>
      </c>
    </row>
    <row r="2" spans="1:15" ht="13.5" thickBot="1" x14ac:dyDescent="0.35">
      <c r="A2" s="1" t="str">
        <f>'MD Rates'!A1</f>
        <v xml:space="preserve">Pay Letter M&amp;D(W) 04/2023 </v>
      </c>
      <c r="E2" s="192"/>
      <c r="N2" s="1001"/>
      <c r="O2" s="1001"/>
    </row>
    <row r="3" spans="1:15" ht="13.5" thickBot="1" x14ac:dyDescent="0.35">
      <c r="A3" s="299"/>
      <c r="B3" s="333" t="s">
        <v>244</v>
      </c>
      <c r="C3" s="334">
        <v>1</v>
      </c>
      <c r="D3" s="334">
        <v>2</v>
      </c>
      <c r="E3" s="334">
        <v>3</v>
      </c>
      <c r="F3" s="334">
        <v>4</v>
      </c>
      <c r="G3" s="334">
        <v>5</v>
      </c>
      <c r="H3" s="334">
        <v>6</v>
      </c>
      <c r="I3" s="334">
        <v>7</v>
      </c>
      <c r="J3" s="299"/>
      <c r="K3" s="299"/>
      <c r="L3" s="299"/>
      <c r="N3" s="365"/>
      <c r="O3" s="365"/>
    </row>
    <row r="4" spans="1:15" ht="13.5" thickBot="1" x14ac:dyDescent="0.35">
      <c r="A4" s="319" t="s">
        <v>325</v>
      </c>
      <c r="B4" s="300" t="s">
        <v>245</v>
      </c>
      <c r="C4" s="301">
        <v>145</v>
      </c>
      <c r="D4" s="301">
        <v>195</v>
      </c>
      <c r="E4" s="301">
        <v>245</v>
      </c>
      <c r="F4" s="301">
        <v>275</v>
      </c>
      <c r="G4" s="301">
        <v>315</v>
      </c>
      <c r="H4" s="632">
        <v>318</v>
      </c>
      <c r="I4" s="632">
        <v>325</v>
      </c>
      <c r="J4" s="299"/>
      <c r="K4" s="299"/>
      <c r="L4" s="299"/>
      <c r="N4" s="365"/>
      <c r="O4" s="365"/>
    </row>
    <row r="5" spans="1:15" ht="13.5" thickBot="1" x14ac:dyDescent="0.35">
      <c r="A5" s="319" t="s">
        <v>1213</v>
      </c>
      <c r="B5" s="333" t="s">
        <v>257</v>
      </c>
      <c r="C5" s="867">
        <f>'Pay Scale L'!D18</f>
        <v>45632</v>
      </c>
      <c r="D5" s="867">
        <f>'Pay Scale L'!D24</f>
        <v>50704</v>
      </c>
      <c r="E5" s="867">
        <f>'Pay Scale L'!D28</f>
        <v>58308</v>
      </c>
      <c r="F5" s="867">
        <f>'Pay Scale L'!D29</f>
        <v>62110</v>
      </c>
      <c r="G5" s="867">
        <f>'Pay Scale L'!D30</f>
        <v>65913</v>
      </c>
      <c r="H5" s="868">
        <f>'Pay Scale L'!D31</f>
        <v>68448</v>
      </c>
      <c r="I5" s="868">
        <f>'Pay Scale L'!D32</f>
        <v>70981</v>
      </c>
      <c r="J5" s="299"/>
      <c r="K5" s="299"/>
      <c r="L5" s="299"/>
      <c r="N5" s="365"/>
      <c r="O5" s="365">
        <v>10</v>
      </c>
    </row>
    <row r="6" spans="1:15" ht="13.5" thickBot="1" x14ac:dyDescent="0.35">
      <c r="A6" s="299"/>
      <c r="B6" s="331"/>
      <c r="C6" s="869"/>
      <c r="D6" s="869"/>
      <c r="E6" s="869"/>
      <c r="F6" s="869"/>
      <c r="G6" s="869"/>
      <c r="H6" s="869"/>
      <c r="I6" s="869"/>
      <c r="J6" s="299"/>
      <c r="K6" s="299"/>
      <c r="L6" s="299"/>
      <c r="N6" s="365"/>
      <c r="O6" s="365"/>
    </row>
    <row r="7" spans="1:15" ht="13.5" thickBot="1" x14ac:dyDescent="0.35">
      <c r="A7" s="299"/>
      <c r="B7" s="333" t="s">
        <v>244</v>
      </c>
      <c r="C7" s="334">
        <v>1</v>
      </c>
      <c r="D7" s="334">
        <v>2</v>
      </c>
      <c r="E7" s="334">
        <v>3</v>
      </c>
      <c r="F7" s="334">
        <v>4</v>
      </c>
      <c r="G7" s="334">
        <v>5</v>
      </c>
      <c r="H7" s="334">
        <v>6</v>
      </c>
      <c r="I7" s="334">
        <v>7</v>
      </c>
      <c r="J7" s="299"/>
      <c r="K7" s="299"/>
      <c r="L7" s="299"/>
      <c r="N7" s="365"/>
      <c r="O7" s="365"/>
    </row>
    <row r="8" spans="1:15" ht="13.5" thickBot="1" x14ac:dyDescent="0.35">
      <c r="A8" s="319" t="s">
        <v>1214</v>
      </c>
      <c r="B8" s="300" t="s">
        <v>245</v>
      </c>
      <c r="C8" s="301">
        <v>325</v>
      </c>
      <c r="D8" s="301">
        <v>328</v>
      </c>
      <c r="E8" s="301">
        <v>345</v>
      </c>
      <c r="F8" s="301">
        <v>365</v>
      </c>
      <c r="G8" s="301">
        <v>415</v>
      </c>
      <c r="H8" s="301">
        <v>425</v>
      </c>
      <c r="I8" s="301">
        <v>445</v>
      </c>
      <c r="J8" s="299"/>
      <c r="K8" s="299"/>
      <c r="L8" s="299"/>
      <c r="N8" s="365"/>
      <c r="O8" s="365"/>
    </row>
    <row r="9" spans="1:15" ht="13.5" thickBot="1" x14ac:dyDescent="0.35">
      <c r="A9" s="654"/>
      <c r="B9" s="333" t="s">
        <v>257</v>
      </c>
      <c r="C9" s="867">
        <f>'Pay Scale L'!D32</f>
        <v>70981</v>
      </c>
      <c r="D9" s="867">
        <f>'Pay Scale L'!D33</f>
        <v>73517</v>
      </c>
      <c r="E9" s="867">
        <f>'Pay Scale L'!D35</f>
        <v>77319</v>
      </c>
      <c r="F9" s="867">
        <f>'Pay Scale L'!D36</f>
        <v>79220</v>
      </c>
      <c r="G9" s="867">
        <f>'Pay Scale L'!D38</f>
        <v>81122</v>
      </c>
      <c r="H9" s="867">
        <f>'Pay Scale L'!D39</f>
        <v>83023</v>
      </c>
      <c r="I9" s="867">
        <f>'Pay Scale L'!D40</f>
        <v>84927</v>
      </c>
      <c r="J9" s="299"/>
      <c r="K9" s="299"/>
      <c r="L9" s="299"/>
      <c r="N9" s="365"/>
      <c r="O9" s="365">
        <v>10</v>
      </c>
    </row>
    <row r="10" spans="1:15" ht="13.5" thickBot="1" x14ac:dyDescent="0.35">
      <c r="A10" s="299"/>
      <c r="B10" s="331"/>
      <c r="C10" s="869"/>
      <c r="D10" s="869"/>
      <c r="E10" s="869"/>
      <c r="F10" s="869"/>
      <c r="G10" s="869"/>
      <c r="H10" s="869"/>
      <c r="I10" s="869"/>
      <c r="J10" s="299"/>
      <c r="K10" s="299"/>
      <c r="L10" s="299"/>
      <c r="N10" s="365"/>
      <c r="O10" s="365"/>
    </row>
    <row r="11" spans="1:15" ht="13.5" thickBot="1" x14ac:dyDescent="0.35">
      <c r="A11" s="299"/>
      <c r="B11" s="333" t="s">
        <v>244</v>
      </c>
      <c r="C11" s="334">
        <v>1</v>
      </c>
      <c r="D11" s="334">
        <v>2</v>
      </c>
      <c r="E11" s="334">
        <v>3</v>
      </c>
      <c r="F11" s="334">
        <v>4</v>
      </c>
      <c r="G11" s="334">
        <v>5</v>
      </c>
      <c r="H11" s="334">
        <v>6</v>
      </c>
      <c r="I11" s="299"/>
      <c r="J11" s="299"/>
      <c r="K11" s="299"/>
      <c r="L11" s="299"/>
      <c r="N11" s="365"/>
      <c r="O11" s="365"/>
    </row>
    <row r="12" spans="1:15" ht="13.5" thickBot="1" x14ac:dyDescent="0.35">
      <c r="A12" s="319" t="s">
        <v>1215</v>
      </c>
      <c r="B12" s="300" t="s">
        <v>245</v>
      </c>
      <c r="C12" s="301">
        <v>445</v>
      </c>
      <c r="D12" s="301">
        <v>475</v>
      </c>
      <c r="E12" s="301">
        <v>505</v>
      </c>
      <c r="F12" s="301">
        <v>525</v>
      </c>
      <c r="G12" s="301">
        <v>528</v>
      </c>
      <c r="H12" s="301">
        <v>535</v>
      </c>
      <c r="I12" s="299"/>
      <c r="J12" s="299"/>
      <c r="K12" s="299"/>
      <c r="L12" s="299"/>
      <c r="N12" s="365"/>
      <c r="O12" s="365"/>
    </row>
    <row r="13" spans="1:15" ht="13.5" thickBot="1" x14ac:dyDescent="0.35">
      <c r="A13" s="654"/>
      <c r="B13" s="333" t="s">
        <v>257</v>
      </c>
      <c r="C13" s="867">
        <f>'Pay Scale L'!D40</f>
        <v>84927</v>
      </c>
      <c r="D13" s="867">
        <f>'Pay Scale L'!D42</f>
        <v>87460</v>
      </c>
      <c r="E13" s="867">
        <f>'Pay Scale L'!D44</f>
        <v>89994</v>
      </c>
      <c r="F13" s="867">
        <f>'Pay Scale L'!D46</f>
        <v>92530</v>
      </c>
      <c r="G13" s="867">
        <f>'Pay Scale L'!D47</f>
        <v>95064</v>
      </c>
      <c r="H13" s="867">
        <f>'Pay Scale L'!D48</f>
        <v>97599</v>
      </c>
      <c r="I13" s="299"/>
      <c r="J13" s="299"/>
      <c r="K13" s="299"/>
      <c r="L13" s="299"/>
      <c r="N13" s="365"/>
      <c r="O13" s="365">
        <v>10</v>
      </c>
    </row>
    <row r="14" spans="1:15" ht="13.5" thickBot="1" x14ac:dyDescent="0.35">
      <c r="A14" s="299"/>
      <c r="B14" s="331"/>
      <c r="C14" s="869"/>
      <c r="D14" s="869"/>
      <c r="E14" s="869"/>
      <c r="F14" s="869"/>
      <c r="G14" s="869"/>
      <c r="H14" s="869"/>
      <c r="I14" s="299"/>
      <c r="J14" s="299"/>
      <c r="K14" s="299"/>
      <c r="L14" s="299"/>
      <c r="N14" s="365"/>
      <c r="O14" s="365"/>
    </row>
    <row r="15" spans="1:15" ht="13.5" thickBot="1" x14ac:dyDescent="0.35">
      <c r="A15" s="299"/>
      <c r="B15" s="333" t="s">
        <v>244</v>
      </c>
      <c r="C15" s="334">
        <v>1</v>
      </c>
      <c r="D15" s="299"/>
      <c r="E15" s="299"/>
      <c r="F15" s="299"/>
      <c r="G15" s="299"/>
      <c r="H15" s="299"/>
      <c r="I15" s="299"/>
      <c r="J15" s="299"/>
      <c r="K15" s="299"/>
      <c r="L15" s="299"/>
      <c r="N15" s="365"/>
      <c r="O15" s="365"/>
    </row>
    <row r="16" spans="1:15" ht="13" x14ac:dyDescent="0.3">
      <c r="A16" s="623" t="s">
        <v>325</v>
      </c>
      <c r="B16" s="300" t="s">
        <v>245</v>
      </c>
      <c r="C16" s="301">
        <v>27</v>
      </c>
      <c r="D16" s="299"/>
      <c r="E16" s="299"/>
      <c r="F16" s="299"/>
      <c r="G16" s="299"/>
      <c r="H16" s="299"/>
      <c r="I16" s="299"/>
      <c r="J16" s="299"/>
      <c r="K16" s="299"/>
      <c r="L16" s="299"/>
      <c r="N16" s="365"/>
      <c r="O16" s="365"/>
    </row>
    <row r="17" spans="1:15" ht="13.5" thickBot="1" x14ac:dyDescent="0.35">
      <c r="A17" s="624" t="s">
        <v>1216</v>
      </c>
      <c r="B17" s="302" t="s">
        <v>257</v>
      </c>
      <c r="C17" s="868">
        <f>'Pay Scale L'!D7</f>
        <v>34380</v>
      </c>
      <c r="D17" s="870" t="s">
        <v>1507</v>
      </c>
      <c r="E17" s="299"/>
      <c r="F17" s="299"/>
      <c r="G17" s="299"/>
      <c r="H17" s="299"/>
      <c r="I17" s="299"/>
      <c r="J17" s="299"/>
      <c r="K17" s="299"/>
      <c r="L17" s="299"/>
      <c r="N17" s="365">
        <v>37</v>
      </c>
      <c r="O17" s="365"/>
    </row>
    <row r="18" spans="1:15" ht="13.5" thickBot="1" x14ac:dyDescent="0.35">
      <c r="A18" s="331"/>
      <c r="B18" s="331"/>
      <c r="C18" s="869"/>
      <c r="D18" s="299"/>
      <c r="E18" s="299"/>
      <c r="F18" s="299"/>
      <c r="G18" s="299"/>
      <c r="H18" s="299"/>
      <c r="I18" s="299"/>
      <c r="J18" s="299"/>
      <c r="K18" s="299"/>
      <c r="L18" s="299"/>
      <c r="N18" s="365"/>
      <c r="O18" s="365"/>
    </row>
    <row r="19" spans="1:15" ht="13.5" thickBot="1" x14ac:dyDescent="0.35">
      <c r="A19" s="299"/>
      <c r="B19" s="333" t="s">
        <v>244</v>
      </c>
      <c r="C19" s="334">
        <v>1</v>
      </c>
      <c r="D19" s="334">
        <v>2</v>
      </c>
      <c r="E19" s="334">
        <v>3</v>
      </c>
      <c r="F19" s="334">
        <v>4</v>
      </c>
      <c r="G19" s="334">
        <v>5</v>
      </c>
      <c r="H19" s="299"/>
      <c r="I19" s="299"/>
      <c r="J19" s="299"/>
      <c r="K19" s="299"/>
      <c r="L19" s="299"/>
      <c r="N19" s="365"/>
      <c r="O19" s="365"/>
    </row>
    <row r="20" spans="1:15" ht="13.5" thickBot="1" x14ac:dyDescent="0.35">
      <c r="A20" s="304"/>
      <c r="B20" s="511" t="s">
        <v>245</v>
      </c>
      <c r="C20" s="871">
        <v>340</v>
      </c>
      <c r="D20" s="871">
        <v>410</v>
      </c>
      <c r="E20" s="872">
        <v>470</v>
      </c>
      <c r="F20" s="750">
        <v>520</v>
      </c>
      <c r="G20" s="750">
        <v>540</v>
      </c>
      <c r="H20" s="303"/>
      <c r="I20" s="303"/>
      <c r="J20" s="303"/>
      <c r="K20" s="303"/>
      <c r="L20" s="303"/>
      <c r="N20" s="365"/>
      <c r="O20" s="365"/>
    </row>
    <row r="21" spans="1:15" ht="13.5" thickBot="1" x14ac:dyDescent="0.35">
      <c r="A21" s="596" t="s">
        <v>1217</v>
      </c>
      <c r="B21" s="310" t="s">
        <v>257</v>
      </c>
      <c r="C21" s="582">
        <f>'Pay Scale L'!D34</f>
        <v>66634</v>
      </c>
      <c r="D21" s="582">
        <f>'Pay Scale L'!D37</f>
        <v>71401</v>
      </c>
      <c r="E21" s="873">
        <f>'Pay Scale L'!D41</f>
        <v>76171</v>
      </c>
      <c r="F21" s="527">
        <f>'Pay Scale L'!D45</f>
        <v>80939</v>
      </c>
      <c r="G21" s="527">
        <f>'Pay Scale L'!D49</f>
        <v>86376</v>
      </c>
      <c r="H21" s="303" t="s">
        <v>1398</v>
      </c>
      <c r="I21" s="303"/>
      <c r="J21" s="303"/>
      <c r="K21" s="303"/>
      <c r="L21" s="303"/>
      <c r="N21" s="365"/>
      <c r="O21" s="365">
        <v>10</v>
      </c>
    </row>
    <row r="22" spans="1:15" ht="13.5" thickBot="1" x14ac:dyDescent="0.35">
      <c r="A22" s="331"/>
      <c r="B22" s="332"/>
      <c r="C22" s="331"/>
      <c r="D22" s="331"/>
      <c r="E22" s="331"/>
      <c r="F22" s="331"/>
      <c r="G22" s="331"/>
      <c r="H22" s="303"/>
      <c r="I22" s="303"/>
      <c r="J22" s="303"/>
      <c r="K22" s="303"/>
      <c r="L22" s="303"/>
      <c r="N22" s="365"/>
      <c r="O22" s="365"/>
    </row>
    <row r="23" spans="1:15" ht="13.5" thickBot="1" x14ac:dyDescent="0.35">
      <c r="A23" s="307"/>
      <c r="B23" s="333" t="s">
        <v>244</v>
      </c>
      <c r="C23" s="334">
        <v>1</v>
      </c>
      <c r="D23" s="334">
        <v>2</v>
      </c>
      <c r="E23" s="334">
        <v>3</v>
      </c>
      <c r="F23" s="334">
        <v>4</v>
      </c>
      <c r="G23" s="334">
        <v>5</v>
      </c>
      <c r="H23" s="334">
        <v>6</v>
      </c>
      <c r="I23" s="334">
        <v>7</v>
      </c>
      <c r="J23" s="335">
        <v>8</v>
      </c>
      <c r="K23" s="299"/>
      <c r="L23" s="299"/>
      <c r="N23" s="365"/>
      <c r="O23" s="365"/>
    </row>
    <row r="24" spans="1:15" ht="13" x14ac:dyDescent="0.3">
      <c r="A24" s="304"/>
      <c r="B24" s="305" t="s">
        <v>245</v>
      </c>
      <c r="C24" s="872">
        <v>550</v>
      </c>
      <c r="D24" s="872">
        <v>560</v>
      </c>
      <c r="E24" s="872">
        <v>570</v>
      </c>
      <c r="F24" s="872">
        <v>580</v>
      </c>
      <c r="G24" s="872">
        <v>590</v>
      </c>
      <c r="H24" s="872">
        <v>600</v>
      </c>
      <c r="I24" s="872">
        <v>610</v>
      </c>
      <c r="J24" s="872">
        <v>620</v>
      </c>
      <c r="K24" s="303"/>
      <c r="L24" s="303"/>
      <c r="N24" s="365"/>
      <c r="O24" s="365"/>
    </row>
    <row r="25" spans="1:15" ht="13.5" thickBot="1" x14ac:dyDescent="0.35">
      <c r="A25" s="596" t="s">
        <v>1218</v>
      </c>
      <c r="B25" s="306" t="s">
        <v>257</v>
      </c>
      <c r="C25" s="874">
        <f>'Pay Scale L'!D50</f>
        <v>89710</v>
      </c>
      <c r="D25" s="874">
        <f>'Pay Scale L'!D51</f>
        <v>93044</v>
      </c>
      <c r="E25" s="874">
        <f>'Pay Scale L'!D52</f>
        <v>96378</v>
      </c>
      <c r="F25" s="874">
        <f>'Pay Scale L'!D53</f>
        <v>99712</v>
      </c>
      <c r="G25" s="874">
        <f>'Pay Scale L'!D54</f>
        <v>103046</v>
      </c>
      <c r="H25" s="874">
        <f>'Pay Scale L'!D55</f>
        <v>106380</v>
      </c>
      <c r="I25" s="874">
        <f>'Pay Scale L'!D56</f>
        <v>109714</v>
      </c>
      <c r="J25" s="874">
        <f>'Pay Scale L'!D57</f>
        <v>113048</v>
      </c>
      <c r="K25" s="303" t="s">
        <v>1398</v>
      </c>
      <c r="L25" s="303"/>
      <c r="N25" s="365"/>
      <c r="O25" s="365">
        <v>10</v>
      </c>
    </row>
    <row r="26" spans="1:15" ht="13.5" thickBot="1" x14ac:dyDescent="0.35">
      <c r="A26" s="331"/>
      <c r="B26" s="332"/>
      <c r="C26" s="331"/>
      <c r="D26" s="331"/>
      <c r="E26" s="331"/>
      <c r="F26" s="331"/>
      <c r="G26" s="331"/>
      <c r="H26" s="331"/>
      <c r="I26" s="331"/>
      <c r="J26" s="331"/>
      <c r="K26" s="303"/>
      <c r="L26" s="303"/>
      <c r="N26" s="365"/>
      <c r="O26" s="365"/>
    </row>
    <row r="27" spans="1:15" ht="13.5" thickBot="1" x14ac:dyDescent="0.35">
      <c r="A27" s="299"/>
      <c r="B27" s="333" t="s">
        <v>244</v>
      </c>
      <c r="C27" s="334">
        <v>1</v>
      </c>
      <c r="D27" s="334">
        <v>2</v>
      </c>
      <c r="E27" s="334">
        <v>3</v>
      </c>
      <c r="F27" s="334">
        <v>4</v>
      </c>
      <c r="G27" s="334">
        <v>5</v>
      </c>
      <c r="H27" s="334">
        <v>6</v>
      </c>
      <c r="I27" s="334">
        <v>7</v>
      </c>
      <c r="J27" s="299"/>
      <c r="K27" s="299"/>
      <c r="L27" s="299"/>
      <c r="N27" s="365"/>
      <c r="O27" s="365"/>
    </row>
    <row r="28" spans="1:15" ht="13.5" thickBot="1" x14ac:dyDescent="0.35">
      <c r="A28" s="304"/>
      <c r="B28" s="511" t="s">
        <v>245</v>
      </c>
      <c r="C28" s="750">
        <v>12</v>
      </c>
      <c r="D28" s="750">
        <v>22</v>
      </c>
      <c r="E28" s="750">
        <v>70</v>
      </c>
      <c r="F28" s="750">
        <v>100</v>
      </c>
      <c r="G28" s="872">
        <v>130</v>
      </c>
      <c r="H28" s="750">
        <v>150</v>
      </c>
      <c r="I28" s="750">
        <v>152</v>
      </c>
      <c r="J28" s="303"/>
      <c r="K28" s="303"/>
      <c r="L28" s="303"/>
      <c r="N28" s="365"/>
      <c r="O28" s="365"/>
    </row>
    <row r="29" spans="1:15" ht="13.5" thickBot="1" x14ac:dyDescent="0.35">
      <c r="A29" s="596" t="s">
        <v>1254</v>
      </c>
      <c r="B29" s="310" t="s">
        <v>257</v>
      </c>
      <c r="C29" s="527">
        <f>'Pay Scale L'!D4</f>
        <v>33798</v>
      </c>
      <c r="D29" s="527">
        <f>'Pay Scale L'!D6</f>
        <v>36009</v>
      </c>
      <c r="E29" s="527">
        <f>'Pay Scale L'!D12</f>
        <v>38218</v>
      </c>
      <c r="F29" s="527">
        <f>'Pay Scale L'!D14</f>
        <v>40429</v>
      </c>
      <c r="G29" s="873">
        <f>'Pay Scale L'!D16</f>
        <v>42638</v>
      </c>
      <c r="H29" s="527">
        <f>'Pay Scale L'!D20</f>
        <v>44849</v>
      </c>
      <c r="I29" s="527">
        <f>'Pay Scale L'!D21</f>
        <v>47059</v>
      </c>
      <c r="J29" s="303"/>
      <c r="K29" s="303"/>
      <c r="L29" s="303"/>
      <c r="N29" s="365">
        <v>40</v>
      </c>
      <c r="O29" s="365"/>
    </row>
    <row r="30" spans="1:15" ht="13.5" thickBot="1" x14ac:dyDescent="0.35">
      <c r="A30" s="331"/>
      <c r="B30" s="332"/>
      <c r="C30" s="331"/>
      <c r="D30" s="331"/>
      <c r="E30" s="331"/>
      <c r="F30" s="331"/>
      <c r="G30" s="331"/>
      <c r="H30" s="331"/>
      <c r="I30" s="331"/>
      <c r="J30" s="303"/>
      <c r="K30" s="303"/>
      <c r="L30" s="303"/>
      <c r="N30" s="365"/>
      <c r="O30" s="365"/>
    </row>
    <row r="31" spans="1:15" ht="13.5" thickBot="1" x14ac:dyDescent="0.35">
      <c r="A31" s="303"/>
      <c r="B31" s="333" t="s">
        <v>244</v>
      </c>
      <c r="C31" s="334">
        <v>1</v>
      </c>
      <c r="D31" s="875"/>
      <c r="E31" s="875"/>
      <c r="F31" s="875"/>
      <c r="G31" s="875"/>
      <c r="H31" s="875"/>
      <c r="I31" s="875"/>
      <c r="J31" s="299"/>
      <c r="K31" s="299"/>
      <c r="L31" s="299"/>
      <c r="N31" s="365"/>
      <c r="O31" s="365"/>
    </row>
    <row r="32" spans="1:15" ht="13.5" thickBot="1" x14ac:dyDescent="0.35">
      <c r="A32" s="304"/>
      <c r="B32" s="309" t="s">
        <v>245</v>
      </c>
      <c r="C32" s="750">
        <v>50</v>
      </c>
      <c r="D32" s="303"/>
      <c r="E32" s="303"/>
      <c r="F32" s="303"/>
      <c r="G32" s="303"/>
      <c r="H32" s="303"/>
      <c r="I32" s="303"/>
      <c r="J32" s="303"/>
      <c r="K32" s="303"/>
      <c r="L32" s="303"/>
      <c r="N32" s="365"/>
      <c r="O32" s="365"/>
    </row>
    <row r="33" spans="1:15" ht="13.5" thickBot="1" x14ac:dyDescent="0.35">
      <c r="A33" s="596" t="s">
        <v>1255</v>
      </c>
      <c r="B33" s="583" t="s">
        <v>257</v>
      </c>
      <c r="C33" s="730">
        <f>'Pay Scale L'!D10</f>
        <v>40421.1</v>
      </c>
      <c r="D33" s="303"/>
      <c r="E33" s="303"/>
      <c r="F33" s="303"/>
      <c r="G33" s="303"/>
      <c r="H33" s="303"/>
      <c r="I33" s="303"/>
      <c r="J33" s="303"/>
      <c r="K33" s="303"/>
      <c r="L33" s="303"/>
      <c r="N33" s="365">
        <v>40</v>
      </c>
      <c r="O33" s="365"/>
    </row>
    <row r="34" spans="1:15" ht="13.5" thickBot="1" x14ac:dyDescent="0.35">
      <c r="A34" s="331"/>
      <c r="B34" s="332"/>
      <c r="C34" s="876"/>
      <c r="D34" s="303"/>
      <c r="E34" s="303"/>
      <c r="F34" s="303"/>
      <c r="G34" s="303"/>
      <c r="H34" s="303"/>
      <c r="I34" s="303"/>
      <c r="J34" s="303"/>
      <c r="K34" s="303"/>
      <c r="L34" s="303"/>
      <c r="N34" s="365"/>
      <c r="O34" s="365"/>
    </row>
    <row r="35" spans="1:15" ht="13.5" thickBot="1" x14ac:dyDescent="0.35">
      <c r="A35" s="303"/>
      <c r="B35" s="333" t="s">
        <v>244</v>
      </c>
      <c r="C35" s="334">
        <v>1</v>
      </c>
      <c r="D35" s="334">
        <v>2</v>
      </c>
      <c r="E35" s="334">
        <v>3</v>
      </c>
      <c r="F35" s="334">
        <v>4</v>
      </c>
      <c r="G35" s="334">
        <v>5</v>
      </c>
      <c r="H35" s="334">
        <v>6</v>
      </c>
      <c r="I35" s="334">
        <v>7</v>
      </c>
      <c r="J35" s="335">
        <v>8</v>
      </c>
      <c r="K35" s="335">
        <v>9</v>
      </c>
      <c r="L35" s="335">
        <v>10</v>
      </c>
      <c r="N35" s="365"/>
      <c r="O35" s="365"/>
    </row>
    <row r="36" spans="1:15" ht="13.5" thickBot="1" x14ac:dyDescent="0.35">
      <c r="A36" s="304"/>
      <c r="B36" s="309" t="s">
        <v>245</v>
      </c>
      <c r="C36" s="750">
        <v>30</v>
      </c>
      <c r="D36" s="750">
        <v>60</v>
      </c>
      <c r="E36" s="750">
        <v>90</v>
      </c>
      <c r="F36" s="750">
        <v>110</v>
      </c>
      <c r="G36" s="750">
        <v>140</v>
      </c>
      <c r="H36" s="872">
        <v>160</v>
      </c>
      <c r="I36" s="872">
        <v>190</v>
      </c>
      <c r="J36" s="872">
        <v>210</v>
      </c>
      <c r="K36" s="872">
        <v>220</v>
      </c>
      <c r="L36" s="872">
        <v>235</v>
      </c>
      <c r="N36" s="365"/>
      <c r="O36" s="365"/>
    </row>
    <row r="37" spans="1:15" ht="13.5" thickBot="1" x14ac:dyDescent="0.35">
      <c r="A37" s="596" t="s">
        <v>1219</v>
      </c>
      <c r="B37" s="583" t="s">
        <v>257</v>
      </c>
      <c r="C37" s="527">
        <f>'Pay Scale L'!D8</f>
        <v>37496</v>
      </c>
      <c r="D37" s="527">
        <f>'Pay Scale L'!D11</f>
        <v>39353</v>
      </c>
      <c r="E37" s="877">
        <f>'Pay Scale L'!D13</f>
        <v>41209</v>
      </c>
      <c r="F37" s="877">
        <f>'Pay Scale L'!D15</f>
        <v>43068</v>
      </c>
      <c r="G37" s="527">
        <f>'Pay Scale L'!D17</f>
        <v>45305</v>
      </c>
      <c r="H37" s="873">
        <f>'Pay Scale L'!D22</f>
        <v>47547</v>
      </c>
      <c r="I37" s="873">
        <f>'Pay Scale L'!D23</f>
        <v>49787</v>
      </c>
      <c r="J37" s="878">
        <f>'Pay Scale L'!D25</f>
        <v>52028</v>
      </c>
      <c r="K37" s="873">
        <f>'Pay Scale L'!D26</f>
        <v>54267</v>
      </c>
      <c r="L37" s="873">
        <f>'Pay Scale L'!D27</f>
        <v>56510</v>
      </c>
      <c r="N37" s="365">
        <v>40</v>
      </c>
      <c r="O37" s="365"/>
    </row>
    <row r="38" spans="1:15" ht="13.5" thickBot="1" x14ac:dyDescent="0.35">
      <c r="A38" s="331"/>
      <c r="B38" s="332"/>
      <c r="C38" s="331"/>
      <c r="D38" s="331"/>
      <c r="E38" s="331"/>
      <c r="F38" s="331"/>
      <c r="G38" s="331"/>
      <c r="H38" s="331"/>
      <c r="I38" s="331"/>
      <c r="J38" s="331"/>
      <c r="K38" s="331"/>
      <c r="L38" s="331"/>
      <c r="N38" s="365"/>
      <c r="O38" s="365"/>
    </row>
    <row r="39" spans="1:15" ht="13.5" thickBot="1" x14ac:dyDescent="0.35">
      <c r="A39" s="303"/>
      <c r="B39" s="333" t="s">
        <v>244</v>
      </c>
      <c r="C39" s="334">
        <v>1</v>
      </c>
      <c r="D39" s="875"/>
      <c r="E39" s="875"/>
      <c r="F39" s="875"/>
      <c r="G39" s="875"/>
      <c r="H39" s="875"/>
      <c r="I39" s="875"/>
      <c r="J39" s="875"/>
      <c r="K39" s="875"/>
      <c r="L39" s="299"/>
      <c r="N39" s="365"/>
      <c r="O39" s="365"/>
    </row>
    <row r="40" spans="1:15" ht="13" x14ac:dyDescent="0.3">
      <c r="A40" s="304"/>
      <c r="B40" s="305" t="s">
        <v>245</v>
      </c>
      <c r="C40" s="872">
        <v>147</v>
      </c>
      <c r="D40" s="303"/>
      <c r="E40" s="303"/>
      <c r="F40" s="303"/>
      <c r="G40" s="303"/>
      <c r="H40" s="303"/>
      <c r="I40" s="303"/>
      <c r="J40" s="303"/>
      <c r="K40" s="303"/>
      <c r="L40" s="303"/>
      <c r="N40" s="365"/>
      <c r="O40" s="365"/>
    </row>
    <row r="41" spans="1:15" ht="13.5" thickBot="1" x14ac:dyDescent="0.35">
      <c r="A41" s="596" t="s">
        <v>1220</v>
      </c>
      <c r="B41" s="306" t="s">
        <v>257</v>
      </c>
      <c r="C41" s="879">
        <f>'Pay Scale L'!D19</f>
        <v>46407.09</v>
      </c>
      <c r="D41" s="303"/>
      <c r="E41" s="303"/>
      <c r="F41" s="303"/>
      <c r="G41" s="303"/>
      <c r="H41" s="303"/>
      <c r="I41" s="303"/>
      <c r="J41" s="303"/>
      <c r="K41" s="303"/>
      <c r="L41" s="303"/>
      <c r="N41" s="365">
        <v>40</v>
      </c>
      <c r="O41" s="365"/>
    </row>
    <row r="42" spans="1:15" ht="13.5" thickBot="1" x14ac:dyDescent="0.35">
      <c r="A42" s="331"/>
      <c r="B42" s="332"/>
      <c r="C42" s="876"/>
      <c r="D42" s="303"/>
      <c r="E42" s="303"/>
      <c r="F42" s="303"/>
      <c r="G42" s="303"/>
      <c r="H42" s="303"/>
      <c r="I42" s="303"/>
      <c r="J42" s="303"/>
      <c r="K42" s="303"/>
      <c r="L42" s="303"/>
      <c r="N42" s="365"/>
      <c r="O42" s="365"/>
    </row>
    <row r="43" spans="1:15" ht="13.5" thickBot="1" x14ac:dyDescent="0.35">
      <c r="A43" s="307"/>
      <c r="B43" s="333" t="s">
        <v>244</v>
      </c>
      <c r="C43" s="334">
        <v>1</v>
      </c>
      <c r="D43" s="334">
        <v>2</v>
      </c>
      <c r="E43" s="334">
        <v>3</v>
      </c>
      <c r="F43" s="334">
        <v>4</v>
      </c>
      <c r="G43" s="334">
        <v>5</v>
      </c>
      <c r="H43" s="334">
        <v>6</v>
      </c>
      <c r="I43" s="334">
        <v>7</v>
      </c>
      <c r="J43" s="299"/>
      <c r="K43" s="299"/>
      <c r="L43" s="299"/>
      <c r="N43" s="365"/>
      <c r="O43" s="365"/>
    </row>
    <row r="44" spans="1:15" ht="13" x14ac:dyDescent="0.3">
      <c r="A44" s="308"/>
      <c r="B44" s="309" t="s">
        <v>245</v>
      </c>
      <c r="C44" s="750">
        <v>12</v>
      </c>
      <c r="D44" s="750">
        <v>22</v>
      </c>
      <c r="E44" s="750">
        <v>70</v>
      </c>
      <c r="F44" s="750">
        <v>100</v>
      </c>
      <c r="G44" s="750">
        <v>130</v>
      </c>
      <c r="H44" s="750">
        <v>150</v>
      </c>
      <c r="I44" s="750">
        <v>152</v>
      </c>
      <c r="J44" s="303"/>
      <c r="K44" s="303"/>
      <c r="L44" s="303"/>
      <c r="N44" s="365"/>
      <c r="O44" s="365"/>
    </row>
    <row r="45" spans="1:15" ht="13.5" thickBot="1" x14ac:dyDescent="0.35">
      <c r="A45" s="320" t="s">
        <v>1256</v>
      </c>
      <c r="B45" s="310" t="s">
        <v>257</v>
      </c>
      <c r="C45" s="302">
        <f t="shared" ref="C45:I45" si="0">C29</f>
        <v>33798</v>
      </c>
      <c r="D45" s="302">
        <f t="shared" si="0"/>
        <v>36009</v>
      </c>
      <c r="E45" s="302">
        <f t="shared" si="0"/>
        <v>38218</v>
      </c>
      <c r="F45" s="302">
        <f t="shared" si="0"/>
        <v>40429</v>
      </c>
      <c r="G45" s="302">
        <f t="shared" si="0"/>
        <v>42638</v>
      </c>
      <c r="H45" s="302">
        <f t="shared" si="0"/>
        <v>44849</v>
      </c>
      <c r="I45" s="302">
        <f t="shared" si="0"/>
        <v>47059</v>
      </c>
      <c r="J45" s="798" t="s">
        <v>1429</v>
      </c>
      <c r="K45" s="303"/>
      <c r="L45" s="303"/>
      <c r="N45" s="365">
        <v>40</v>
      </c>
      <c r="O45" s="365"/>
    </row>
    <row r="46" spans="1:15" ht="13.5" thickBot="1" x14ac:dyDescent="0.35">
      <c r="A46" s="331"/>
      <c r="B46" s="332"/>
      <c r="C46" s="331"/>
      <c r="D46" s="331"/>
      <c r="E46" s="331"/>
      <c r="F46" s="331"/>
      <c r="G46" s="331"/>
      <c r="H46" s="331"/>
      <c r="I46" s="331"/>
      <c r="J46" s="303"/>
      <c r="K46" s="303"/>
      <c r="L46" s="303"/>
      <c r="N46" s="365"/>
      <c r="O46" s="365"/>
    </row>
    <row r="47" spans="1:15" ht="13.5" thickBot="1" x14ac:dyDescent="0.35">
      <c r="A47" s="303"/>
      <c r="B47" s="333" t="s">
        <v>244</v>
      </c>
      <c r="C47" s="334">
        <v>1</v>
      </c>
      <c r="D47" s="334">
        <v>2</v>
      </c>
      <c r="E47" s="334">
        <v>3</v>
      </c>
      <c r="F47" s="334">
        <v>4</v>
      </c>
      <c r="G47" s="334">
        <v>5</v>
      </c>
      <c r="H47" s="334">
        <v>6</v>
      </c>
      <c r="I47" s="334">
        <v>7</v>
      </c>
      <c r="J47" s="335">
        <v>8</v>
      </c>
      <c r="K47" s="335">
        <v>9</v>
      </c>
      <c r="L47" s="335">
        <v>10</v>
      </c>
      <c r="N47" s="365"/>
      <c r="O47" s="365"/>
    </row>
    <row r="48" spans="1:15" ht="13" x14ac:dyDescent="0.3">
      <c r="A48" s="308"/>
      <c r="B48" s="309" t="s">
        <v>245</v>
      </c>
      <c r="C48" s="750">
        <v>30</v>
      </c>
      <c r="D48" s="750">
        <v>60</v>
      </c>
      <c r="E48" s="750">
        <v>90</v>
      </c>
      <c r="F48" s="750">
        <v>110</v>
      </c>
      <c r="G48" s="750">
        <v>140</v>
      </c>
      <c r="H48" s="750">
        <v>160</v>
      </c>
      <c r="I48" s="750">
        <v>190</v>
      </c>
      <c r="J48" s="750">
        <v>210</v>
      </c>
      <c r="K48" s="750">
        <v>220</v>
      </c>
      <c r="L48" s="750">
        <v>235</v>
      </c>
      <c r="M48" s="670" t="s">
        <v>1430</v>
      </c>
      <c r="N48" s="365"/>
      <c r="O48" s="365"/>
    </row>
    <row r="49" spans="1:15" ht="13.5" thickBot="1" x14ac:dyDescent="0.35">
      <c r="A49" s="320" t="s">
        <v>1221</v>
      </c>
      <c r="B49" s="310" t="s">
        <v>257</v>
      </c>
      <c r="C49" s="302">
        <f t="shared" ref="C49:L49" si="1">C37</f>
        <v>37496</v>
      </c>
      <c r="D49" s="302">
        <f t="shared" si="1"/>
        <v>39353</v>
      </c>
      <c r="E49" s="302">
        <f t="shared" si="1"/>
        <v>41209</v>
      </c>
      <c r="F49" s="302">
        <f t="shared" si="1"/>
        <v>43068</v>
      </c>
      <c r="G49" s="302">
        <f t="shared" si="1"/>
        <v>45305</v>
      </c>
      <c r="H49" s="302">
        <f t="shared" si="1"/>
        <v>47547</v>
      </c>
      <c r="I49" s="302">
        <f t="shared" si="1"/>
        <v>49787</v>
      </c>
      <c r="J49" s="302">
        <f t="shared" si="1"/>
        <v>52028</v>
      </c>
      <c r="K49" s="302">
        <f t="shared" si="1"/>
        <v>54267</v>
      </c>
      <c r="L49" s="302">
        <f t="shared" si="1"/>
        <v>56510</v>
      </c>
      <c r="M49" s="670" t="s">
        <v>1431</v>
      </c>
      <c r="N49" s="365">
        <v>40</v>
      </c>
      <c r="O49" s="365"/>
    </row>
    <row r="50" spans="1:15" ht="13.5" thickBot="1" x14ac:dyDescent="0.35">
      <c r="A50" s="299"/>
      <c r="B50" s="299"/>
      <c r="C50" s="875"/>
      <c r="D50" s="875"/>
      <c r="E50" s="875"/>
      <c r="F50" s="875"/>
      <c r="G50" s="875"/>
      <c r="H50" s="875"/>
      <c r="I50" s="875"/>
      <c r="J50" s="875"/>
      <c r="K50" s="875"/>
      <c r="L50" s="299"/>
      <c r="N50" s="365"/>
      <c r="O50" s="365"/>
    </row>
    <row r="51" spans="1:15" ht="13.5" thickBot="1" x14ac:dyDescent="0.35">
      <c r="A51" s="299"/>
      <c r="B51" s="333" t="s">
        <v>244</v>
      </c>
      <c r="C51" s="334">
        <v>1</v>
      </c>
      <c r="D51" s="299"/>
      <c r="E51" s="299"/>
      <c r="F51" s="299"/>
      <c r="G51" s="299"/>
      <c r="H51" s="299"/>
      <c r="I51" s="299"/>
      <c r="J51" s="299"/>
      <c r="K51" s="299"/>
      <c r="L51" s="299"/>
      <c r="N51" s="365"/>
      <c r="O51" s="365"/>
    </row>
    <row r="52" spans="1:15" ht="13" x14ac:dyDescent="0.3">
      <c r="A52" s="311" t="s">
        <v>22</v>
      </c>
      <c r="B52" s="309" t="s">
        <v>245</v>
      </c>
      <c r="C52" s="750">
        <v>260</v>
      </c>
      <c r="D52" s="303"/>
      <c r="E52" s="303"/>
      <c r="F52" s="303"/>
      <c r="G52" s="303"/>
      <c r="H52" s="303"/>
      <c r="I52" s="303"/>
      <c r="J52" s="303"/>
      <c r="K52" s="303"/>
      <c r="L52" s="303"/>
      <c r="N52" s="365"/>
      <c r="O52" s="365"/>
    </row>
    <row r="53" spans="1:15" ht="13.5" thickBot="1" x14ac:dyDescent="0.35">
      <c r="A53" s="320" t="s">
        <v>1222</v>
      </c>
      <c r="B53" s="310" t="s">
        <v>257</v>
      </c>
      <c r="C53" s="302">
        <v>46631.31</v>
      </c>
      <c r="D53" s="303" t="s">
        <v>1398</v>
      </c>
      <c r="E53" s="303"/>
      <c r="F53" s="303"/>
      <c r="G53" s="303"/>
      <c r="H53" s="303"/>
      <c r="I53" s="303"/>
      <c r="J53" s="303"/>
      <c r="K53" s="303"/>
      <c r="L53" s="303"/>
      <c r="N53" s="365">
        <v>33</v>
      </c>
      <c r="O53" s="365"/>
    </row>
    <row r="54" spans="1:15" ht="13.5" thickBot="1" x14ac:dyDescent="0.35">
      <c r="A54" s="331"/>
      <c r="B54" s="332"/>
      <c r="C54" s="331"/>
      <c r="D54" s="303"/>
      <c r="E54" s="303"/>
      <c r="F54" s="303"/>
      <c r="G54" s="303"/>
      <c r="H54" s="303"/>
      <c r="I54" s="303"/>
      <c r="J54" s="303"/>
      <c r="K54" s="303"/>
      <c r="L54" s="303"/>
      <c r="N54" s="365"/>
      <c r="O54" s="365"/>
    </row>
    <row r="55" spans="1:15" ht="13.5" thickBot="1" x14ac:dyDescent="0.35">
      <c r="A55" s="303"/>
      <c r="B55" s="333" t="s">
        <v>244</v>
      </c>
      <c r="C55" s="334">
        <v>1</v>
      </c>
      <c r="D55" s="299"/>
      <c r="E55" s="299"/>
      <c r="F55" s="299"/>
      <c r="G55" s="299"/>
      <c r="H55" s="299"/>
      <c r="I55" s="299"/>
      <c r="J55" s="299"/>
      <c r="K55" s="299"/>
      <c r="L55" s="299"/>
      <c r="N55" s="365"/>
      <c r="O55" s="365"/>
    </row>
    <row r="56" spans="1:15" ht="13" x14ac:dyDescent="0.3">
      <c r="A56" s="311" t="s">
        <v>22</v>
      </c>
      <c r="B56" s="309" t="s">
        <v>245</v>
      </c>
      <c r="C56" s="750">
        <v>350</v>
      </c>
      <c r="D56" s="303"/>
      <c r="E56" s="303"/>
      <c r="F56" s="303"/>
      <c r="G56" s="303"/>
      <c r="H56" s="303"/>
      <c r="I56" s="303"/>
      <c r="J56" s="303"/>
      <c r="K56" s="303"/>
      <c r="L56" s="303"/>
      <c r="N56" s="365"/>
      <c r="O56" s="365"/>
    </row>
    <row r="57" spans="1:15" ht="13.5" thickBot="1" x14ac:dyDescent="0.35">
      <c r="A57" s="320" t="s">
        <v>1223</v>
      </c>
      <c r="B57" s="310" t="s">
        <v>257</v>
      </c>
      <c r="C57" s="302">
        <v>61859.61</v>
      </c>
      <c r="D57" s="303" t="s">
        <v>1398</v>
      </c>
      <c r="E57" s="303"/>
      <c r="F57" s="303"/>
      <c r="G57" s="303"/>
      <c r="H57" s="303"/>
      <c r="I57" s="303"/>
      <c r="J57" s="303"/>
      <c r="K57" s="303"/>
      <c r="L57" s="303"/>
      <c r="N57" s="365">
        <v>33</v>
      </c>
      <c r="O57" s="365"/>
    </row>
    <row r="58" spans="1:15" ht="13.5" thickBot="1" x14ac:dyDescent="0.35">
      <c r="A58" s="331"/>
      <c r="B58" s="332"/>
      <c r="C58" s="331"/>
      <c r="D58" s="303"/>
      <c r="E58" s="303"/>
      <c r="F58" s="303"/>
      <c r="G58" s="303"/>
      <c r="H58" s="303"/>
      <c r="I58" s="303"/>
      <c r="J58" s="303"/>
      <c r="K58" s="303"/>
      <c r="L58" s="303"/>
      <c r="N58" s="365"/>
      <c r="O58" s="365"/>
    </row>
    <row r="59" spans="1:15" ht="13.5" thickBot="1" x14ac:dyDescent="0.35">
      <c r="A59" s="303"/>
      <c r="B59" s="333" t="s">
        <v>244</v>
      </c>
      <c r="C59" s="334">
        <v>1</v>
      </c>
      <c r="D59" s="299"/>
      <c r="E59" s="299"/>
      <c r="F59" s="299"/>
      <c r="G59" s="299"/>
      <c r="H59" s="299"/>
      <c r="I59" s="299"/>
      <c r="J59" s="299"/>
      <c r="K59" s="299"/>
      <c r="L59" s="299"/>
      <c r="N59" s="365"/>
      <c r="O59" s="365"/>
    </row>
    <row r="60" spans="1:15" ht="13" x14ac:dyDescent="0.3">
      <c r="A60" s="311" t="s">
        <v>22</v>
      </c>
      <c r="B60" s="309" t="s">
        <v>245</v>
      </c>
      <c r="C60" s="750">
        <v>530</v>
      </c>
      <c r="D60" s="303"/>
      <c r="E60" s="303"/>
      <c r="F60" s="303"/>
      <c r="G60" s="303"/>
      <c r="H60" s="303"/>
      <c r="I60" s="303"/>
      <c r="J60" s="303"/>
      <c r="K60" s="303"/>
      <c r="L60" s="303"/>
      <c r="N60" s="365"/>
      <c r="O60" s="365"/>
    </row>
    <row r="61" spans="1:15" ht="13.5" thickBot="1" x14ac:dyDescent="0.35">
      <c r="A61" s="320" t="s">
        <v>1224</v>
      </c>
      <c r="B61" s="310" t="s">
        <v>257</v>
      </c>
      <c r="C61" s="880">
        <v>77087.92</v>
      </c>
      <c r="D61" s="303" t="s">
        <v>1398</v>
      </c>
      <c r="E61" s="303"/>
      <c r="F61" s="303"/>
      <c r="G61" s="303"/>
      <c r="H61" s="303"/>
      <c r="I61" s="303"/>
      <c r="J61" s="303"/>
      <c r="K61" s="303"/>
      <c r="L61" s="303"/>
      <c r="N61" s="365">
        <v>33</v>
      </c>
      <c r="O61" s="365"/>
    </row>
    <row r="62" spans="1:15" ht="13.5" thickBot="1" x14ac:dyDescent="0.35">
      <c r="A62" s="331"/>
      <c r="B62" s="332"/>
      <c r="C62" s="876"/>
      <c r="D62" s="303"/>
      <c r="E62" s="303"/>
      <c r="F62" s="303"/>
      <c r="G62" s="303"/>
      <c r="H62" s="303"/>
      <c r="I62" s="303"/>
      <c r="J62" s="303"/>
      <c r="K62" s="303"/>
      <c r="L62" s="303"/>
      <c r="N62" s="365"/>
      <c r="O62" s="365"/>
    </row>
    <row r="63" spans="1:15" ht="13.5" thickBot="1" x14ac:dyDescent="0.35">
      <c r="A63" s="303"/>
      <c r="B63" s="333" t="s">
        <v>244</v>
      </c>
      <c r="C63" s="334">
        <v>1</v>
      </c>
      <c r="D63" s="334">
        <v>2</v>
      </c>
      <c r="E63" s="334">
        <v>3</v>
      </c>
      <c r="F63" s="334">
        <v>4</v>
      </c>
      <c r="G63" s="334">
        <v>5</v>
      </c>
      <c r="H63" s="334">
        <v>6</v>
      </c>
      <c r="I63" s="334">
        <v>7</v>
      </c>
      <c r="J63" s="335">
        <v>8</v>
      </c>
      <c r="K63" s="299"/>
      <c r="L63" s="299"/>
      <c r="N63" s="365"/>
      <c r="O63" s="365"/>
    </row>
    <row r="64" spans="1:15" ht="13" x14ac:dyDescent="0.3">
      <c r="A64" s="311" t="s">
        <v>22</v>
      </c>
      <c r="B64" s="309" t="s">
        <v>245</v>
      </c>
      <c r="C64" s="750">
        <v>80</v>
      </c>
      <c r="D64" s="750">
        <v>120</v>
      </c>
      <c r="E64" s="750">
        <v>170</v>
      </c>
      <c r="F64" s="750">
        <v>200</v>
      </c>
      <c r="G64" s="750">
        <v>230</v>
      </c>
      <c r="H64" s="750">
        <v>250</v>
      </c>
      <c r="I64" s="750">
        <v>290</v>
      </c>
      <c r="J64" s="750">
        <v>310</v>
      </c>
      <c r="K64" s="303"/>
      <c r="L64" s="303"/>
      <c r="N64" s="365"/>
      <c r="O64" s="365"/>
    </row>
    <row r="65" spans="1:15" ht="13.5" thickBot="1" x14ac:dyDescent="0.35">
      <c r="A65" s="320" t="s">
        <v>1225</v>
      </c>
      <c r="B65" s="310" t="s">
        <v>257</v>
      </c>
      <c r="C65" s="302">
        <v>33041</v>
      </c>
      <c r="D65" s="302">
        <v>35714</v>
      </c>
      <c r="E65" s="302">
        <v>38387</v>
      </c>
      <c r="F65" s="302">
        <v>41061</v>
      </c>
      <c r="G65" s="302">
        <v>43734</v>
      </c>
      <c r="H65" s="302">
        <v>46407</v>
      </c>
      <c r="I65" s="302">
        <v>49080</v>
      </c>
      <c r="J65" s="302">
        <v>51754</v>
      </c>
      <c r="K65" s="303" t="s">
        <v>1398</v>
      </c>
      <c r="L65" s="303"/>
      <c r="N65" s="365">
        <v>37</v>
      </c>
      <c r="O65" s="365"/>
    </row>
    <row r="66" spans="1:15" ht="13.5" thickBot="1" x14ac:dyDescent="0.35">
      <c r="A66" s="331"/>
      <c r="B66" s="332"/>
      <c r="C66" s="331"/>
      <c r="D66" s="331"/>
      <c r="E66" s="331"/>
      <c r="F66" s="331"/>
      <c r="G66" s="331"/>
      <c r="H66" s="331"/>
      <c r="I66" s="331"/>
      <c r="J66" s="331"/>
      <c r="K66" s="303"/>
      <c r="L66" s="303"/>
      <c r="N66" s="365"/>
      <c r="O66" s="365"/>
    </row>
    <row r="67" spans="1:15" ht="13.5" thickBot="1" x14ac:dyDescent="0.35">
      <c r="A67" s="303"/>
      <c r="B67" s="333" t="s">
        <v>244</v>
      </c>
      <c r="C67" s="334">
        <v>1</v>
      </c>
      <c r="D67" s="334">
        <v>2</v>
      </c>
      <c r="E67" s="334">
        <v>3</v>
      </c>
      <c r="F67" s="334">
        <v>4</v>
      </c>
      <c r="G67" s="334">
        <v>5</v>
      </c>
      <c r="H67" s="334">
        <v>6</v>
      </c>
      <c r="I67" s="334">
        <v>7</v>
      </c>
      <c r="J67" s="875"/>
      <c r="K67" s="299"/>
      <c r="L67" s="299"/>
      <c r="N67" s="365"/>
      <c r="O67" s="365"/>
    </row>
    <row r="68" spans="1:15" ht="13" x14ac:dyDescent="0.3">
      <c r="A68" s="311" t="s">
        <v>22</v>
      </c>
      <c r="B68" s="309" t="s">
        <v>245</v>
      </c>
      <c r="C68" s="750">
        <v>270</v>
      </c>
      <c r="D68" s="750">
        <v>300</v>
      </c>
      <c r="E68" s="750">
        <v>320</v>
      </c>
      <c r="F68" s="750">
        <v>330</v>
      </c>
      <c r="G68" s="750">
        <v>360</v>
      </c>
      <c r="H68" s="750">
        <v>380</v>
      </c>
      <c r="I68" s="750">
        <v>400</v>
      </c>
      <c r="J68" s="303"/>
      <c r="K68" s="303"/>
      <c r="L68" s="303"/>
      <c r="N68" s="365"/>
      <c r="O68" s="365"/>
    </row>
    <row r="69" spans="1:15" ht="13.5" thickBot="1" x14ac:dyDescent="0.35">
      <c r="A69" s="320" t="s">
        <v>1226</v>
      </c>
      <c r="B69" s="310" t="s">
        <v>257</v>
      </c>
      <c r="C69" s="302">
        <v>47215</v>
      </c>
      <c r="D69" s="302">
        <v>50952</v>
      </c>
      <c r="E69" s="302">
        <v>54689</v>
      </c>
      <c r="F69" s="302">
        <v>58426</v>
      </c>
      <c r="G69" s="302">
        <v>62163</v>
      </c>
      <c r="H69" s="302">
        <v>62987</v>
      </c>
      <c r="I69" s="302">
        <v>63810</v>
      </c>
      <c r="J69" s="303" t="s">
        <v>1398</v>
      </c>
      <c r="K69" s="303"/>
      <c r="L69" s="303"/>
      <c r="N69" s="365">
        <v>37</v>
      </c>
      <c r="O69" s="365"/>
    </row>
    <row r="70" spans="1:15" ht="13.5" thickBot="1" x14ac:dyDescent="0.35">
      <c r="A70" s="331"/>
      <c r="B70" s="332"/>
      <c r="C70" s="331"/>
      <c r="D70" s="331"/>
      <c r="E70" s="331"/>
      <c r="F70" s="331"/>
      <c r="G70" s="331"/>
      <c r="H70" s="331"/>
      <c r="I70" s="331"/>
      <c r="J70" s="303"/>
      <c r="K70" s="303"/>
      <c r="L70" s="303"/>
      <c r="N70" s="365"/>
      <c r="O70" s="365"/>
    </row>
    <row r="71" spans="1:15" ht="13.5" thickBot="1" x14ac:dyDescent="0.35">
      <c r="A71" s="303"/>
      <c r="B71" s="333" t="s">
        <v>244</v>
      </c>
      <c r="C71" s="334">
        <v>1</v>
      </c>
      <c r="D71" s="334">
        <v>2</v>
      </c>
      <c r="E71" s="334">
        <v>3</v>
      </c>
      <c r="F71" s="334">
        <v>4</v>
      </c>
      <c r="G71" s="334">
        <v>5</v>
      </c>
      <c r="H71" s="334">
        <v>6</v>
      </c>
      <c r="I71" s="875"/>
      <c r="J71" s="299"/>
      <c r="K71" s="299"/>
      <c r="L71" s="299"/>
      <c r="N71" s="365"/>
      <c r="O71" s="365"/>
    </row>
    <row r="72" spans="1:15" ht="13" x14ac:dyDescent="0.3">
      <c r="A72" s="311" t="s">
        <v>22</v>
      </c>
      <c r="B72" s="309" t="s">
        <v>245</v>
      </c>
      <c r="C72" s="750">
        <v>370</v>
      </c>
      <c r="D72" s="750">
        <v>390</v>
      </c>
      <c r="E72" s="750">
        <v>420</v>
      </c>
      <c r="F72" s="750">
        <v>430</v>
      </c>
      <c r="G72" s="750">
        <v>440</v>
      </c>
      <c r="H72" s="750">
        <v>450</v>
      </c>
      <c r="I72" s="303"/>
      <c r="J72" s="303"/>
      <c r="K72" s="303"/>
      <c r="L72" s="303"/>
      <c r="N72" s="365"/>
      <c r="O72" s="365"/>
    </row>
    <row r="73" spans="1:15" ht="13.5" thickBot="1" x14ac:dyDescent="0.35">
      <c r="A73" s="320" t="s">
        <v>1227</v>
      </c>
      <c r="B73" s="310" t="s">
        <v>257</v>
      </c>
      <c r="C73" s="302">
        <v>62741</v>
      </c>
      <c r="D73" s="302">
        <v>63712</v>
      </c>
      <c r="E73" s="302">
        <v>64683</v>
      </c>
      <c r="F73" s="302">
        <v>65654</v>
      </c>
      <c r="G73" s="302">
        <v>66625</v>
      </c>
      <c r="H73" s="302">
        <v>67597</v>
      </c>
      <c r="I73" s="303" t="s">
        <v>1398</v>
      </c>
      <c r="J73" s="303"/>
      <c r="K73" s="303"/>
      <c r="L73" s="303"/>
      <c r="N73" s="365">
        <v>37</v>
      </c>
      <c r="O73" s="365"/>
    </row>
    <row r="74" spans="1:15" ht="13.5" thickBot="1" x14ac:dyDescent="0.35">
      <c r="A74" s="331"/>
      <c r="B74" s="332"/>
      <c r="C74" s="331"/>
      <c r="D74" s="331"/>
      <c r="E74" s="331"/>
      <c r="F74" s="331"/>
      <c r="G74" s="331"/>
      <c r="H74" s="331"/>
      <c r="I74" s="303"/>
      <c r="J74" s="303"/>
      <c r="K74" s="303"/>
      <c r="L74" s="303"/>
      <c r="N74" s="365"/>
      <c r="O74" s="365"/>
    </row>
    <row r="75" spans="1:15" ht="13.5" thickBot="1" x14ac:dyDescent="0.35">
      <c r="A75" s="303"/>
      <c r="B75" s="333" t="s">
        <v>244</v>
      </c>
      <c r="C75" s="334">
        <v>1</v>
      </c>
      <c r="D75" s="334">
        <v>2</v>
      </c>
      <c r="E75" s="334">
        <v>3</v>
      </c>
      <c r="F75" s="334">
        <v>4</v>
      </c>
      <c r="G75" s="334">
        <v>5</v>
      </c>
      <c r="H75" s="334">
        <v>6</v>
      </c>
      <c r="I75" s="334">
        <v>7</v>
      </c>
      <c r="J75" s="335">
        <v>8</v>
      </c>
      <c r="K75" s="335">
        <v>9</v>
      </c>
      <c r="L75" s="335">
        <v>10</v>
      </c>
      <c r="N75" s="365"/>
      <c r="O75" s="365"/>
    </row>
    <row r="76" spans="1:15" ht="13" x14ac:dyDescent="0.3">
      <c r="A76" s="311" t="s">
        <v>22</v>
      </c>
      <c r="B76" s="309" t="s">
        <v>245</v>
      </c>
      <c r="C76" s="750">
        <v>370</v>
      </c>
      <c r="D76" s="750">
        <v>390</v>
      </c>
      <c r="E76" s="750">
        <v>420</v>
      </c>
      <c r="F76" s="750">
        <v>430</v>
      </c>
      <c r="G76" s="750">
        <v>440</v>
      </c>
      <c r="H76" s="750">
        <v>450</v>
      </c>
      <c r="I76" s="750">
        <v>460</v>
      </c>
      <c r="J76" s="750">
        <v>480</v>
      </c>
      <c r="K76" s="750">
        <v>490</v>
      </c>
      <c r="L76" s="750">
        <v>510</v>
      </c>
      <c r="N76" s="365"/>
      <c r="O76" s="365"/>
    </row>
    <row r="77" spans="1:15" ht="13.5" thickBot="1" x14ac:dyDescent="0.35">
      <c r="A77" s="320" t="s">
        <v>1228</v>
      </c>
      <c r="B77" s="310" t="s">
        <v>257</v>
      </c>
      <c r="C77" s="302">
        <v>62741</v>
      </c>
      <c r="D77" s="302">
        <v>63712</v>
      </c>
      <c r="E77" s="302">
        <v>64683</v>
      </c>
      <c r="F77" s="302">
        <v>65654</v>
      </c>
      <c r="G77" s="302">
        <v>66625</v>
      </c>
      <c r="H77" s="302">
        <v>67597</v>
      </c>
      <c r="I77" s="302">
        <v>68568</v>
      </c>
      <c r="J77" s="302">
        <v>69555</v>
      </c>
      <c r="K77" s="302">
        <v>70526</v>
      </c>
      <c r="L77" s="302">
        <v>71497</v>
      </c>
      <c r="M77" s="303" t="s">
        <v>1398</v>
      </c>
      <c r="N77" s="376">
        <v>37</v>
      </c>
      <c r="O77" s="365"/>
    </row>
    <row r="78" spans="1:15" ht="13.5" thickBot="1" x14ac:dyDescent="0.35">
      <c r="A78" s="331"/>
      <c r="B78" s="332"/>
      <c r="C78" s="331"/>
      <c r="D78" s="331"/>
      <c r="E78" s="331"/>
      <c r="F78" s="331"/>
      <c r="G78" s="331"/>
      <c r="H78" s="331"/>
      <c r="I78" s="331"/>
      <c r="J78" s="331"/>
      <c r="K78" s="331"/>
      <c r="L78" s="331"/>
      <c r="N78" s="368"/>
      <c r="O78" s="365"/>
    </row>
    <row r="79" spans="1:15" ht="13.5" thickBot="1" x14ac:dyDescent="0.35">
      <c r="A79" s="303"/>
      <c r="B79" s="333" t="s">
        <v>244</v>
      </c>
      <c r="C79" s="334">
        <v>1</v>
      </c>
      <c r="D79" s="875"/>
      <c r="E79" s="875"/>
      <c r="F79" s="875"/>
      <c r="G79" s="875"/>
      <c r="H79" s="875"/>
      <c r="I79" s="875"/>
      <c r="J79" s="875"/>
      <c r="K79" s="875"/>
      <c r="L79" s="875"/>
      <c r="N79" s="365"/>
      <c r="O79" s="365"/>
    </row>
    <row r="80" spans="1:15" ht="13" x14ac:dyDescent="0.3">
      <c r="A80" s="308"/>
      <c r="B80" s="309" t="s">
        <v>245</v>
      </c>
      <c r="C80" s="850">
        <v>500</v>
      </c>
      <c r="D80" s="881"/>
      <c r="E80" s="303"/>
      <c r="F80" s="303"/>
      <c r="G80" s="303"/>
      <c r="H80" s="303"/>
      <c r="I80" s="303"/>
      <c r="J80" s="303"/>
      <c r="K80" s="303"/>
      <c r="L80" s="303"/>
      <c r="N80" s="365"/>
      <c r="O80" s="365"/>
    </row>
    <row r="81" spans="1:15" ht="13.5" thickBot="1" x14ac:dyDescent="0.35">
      <c r="A81" s="320" t="s">
        <v>1229</v>
      </c>
      <c r="B81" s="310" t="s">
        <v>257</v>
      </c>
      <c r="C81" s="882">
        <v>65645.179999999993</v>
      </c>
      <c r="D81" s="883" t="s">
        <v>23</v>
      </c>
      <c r="E81" s="303" t="s">
        <v>1398</v>
      </c>
      <c r="F81" s="303"/>
      <c r="G81" s="303"/>
      <c r="H81" s="303"/>
      <c r="I81" s="303"/>
      <c r="J81" s="303"/>
      <c r="K81" s="303"/>
      <c r="L81" s="303"/>
      <c r="N81" s="365"/>
      <c r="O81" s="365">
        <v>10</v>
      </c>
    </row>
    <row r="82" spans="1:15" ht="13.5" thickBot="1" x14ac:dyDescent="0.35">
      <c r="A82" s="331"/>
      <c r="B82" s="332"/>
      <c r="C82" s="876"/>
      <c r="D82" s="884"/>
      <c r="E82" s="303"/>
      <c r="F82" s="303"/>
      <c r="G82" s="303"/>
      <c r="H82" s="303"/>
      <c r="I82" s="303"/>
      <c r="J82" s="303"/>
      <c r="K82" s="303"/>
      <c r="L82" s="303"/>
      <c r="N82" s="365"/>
      <c r="O82" s="365"/>
    </row>
    <row r="83" spans="1:15" ht="13.5" thickBot="1" x14ac:dyDescent="0.35">
      <c r="A83" s="303"/>
      <c r="B83" s="333" t="s">
        <v>244</v>
      </c>
      <c r="C83" s="334">
        <v>1</v>
      </c>
      <c r="D83" s="334">
        <v>2</v>
      </c>
      <c r="E83" s="334">
        <v>3</v>
      </c>
      <c r="F83" s="334">
        <v>4</v>
      </c>
      <c r="G83" s="334">
        <v>5</v>
      </c>
      <c r="H83" s="334">
        <v>6</v>
      </c>
      <c r="I83" s="299"/>
      <c r="J83" s="299"/>
      <c r="K83" s="299"/>
      <c r="L83" s="299"/>
      <c r="N83" s="365"/>
      <c r="O83" s="365"/>
    </row>
    <row r="84" spans="1:15" ht="13" x14ac:dyDescent="0.3">
      <c r="A84" s="311" t="s">
        <v>22</v>
      </c>
      <c r="B84" s="309" t="s">
        <v>245</v>
      </c>
      <c r="C84" s="750">
        <v>80</v>
      </c>
      <c r="D84" s="750">
        <v>120</v>
      </c>
      <c r="E84" s="750">
        <v>170</v>
      </c>
      <c r="F84" s="750">
        <v>200</v>
      </c>
      <c r="G84" s="750">
        <v>230</v>
      </c>
      <c r="H84" s="750">
        <v>250</v>
      </c>
      <c r="I84" s="303"/>
      <c r="J84" s="303"/>
      <c r="K84" s="303"/>
      <c r="L84" s="303"/>
      <c r="N84" s="365"/>
      <c r="O84" s="365"/>
    </row>
    <row r="85" spans="1:15" ht="13.5" thickBot="1" x14ac:dyDescent="0.35">
      <c r="A85" s="320" t="s">
        <v>1230</v>
      </c>
      <c r="B85" s="310" t="s">
        <v>257</v>
      </c>
      <c r="C85" s="302">
        <v>33041</v>
      </c>
      <c r="D85" s="302">
        <v>35714</v>
      </c>
      <c r="E85" s="302">
        <v>38387</v>
      </c>
      <c r="F85" s="302">
        <v>41061</v>
      </c>
      <c r="G85" s="302">
        <v>43734</v>
      </c>
      <c r="H85" s="302">
        <v>46407</v>
      </c>
      <c r="I85" s="303" t="s">
        <v>1398</v>
      </c>
      <c r="J85" s="303"/>
      <c r="K85" s="303"/>
      <c r="L85" s="303"/>
      <c r="N85" s="365">
        <v>37</v>
      </c>
      <c r="O85" s="365"/>
    </row>
    <row r="86" spans="1:15" ht="13.5" thickBot="1" x14ac:dyDescent="0.35">
      <c r="A86" s="331"/>
      <c r="B86" s="332"/>
      <c r="C86" s="331"/>
      <c r="D86" s="331"/>
      <c r="E86" s="331"/>
      <c r="F86" s="331"/>
      <c r="G86" s="331"/>
      <c r="H86" s="331"/>
      <c r="I86" s="303"/>
      <c r="J86" s="303"/>
      <c r="K86" s="303"/>
      <c r="L86" s="303"/>
      <c r="N86" s="365"/>
      <c r="O86" s="365"/>
    </row>
    <row r="87" spans="1:15" ht="13.5" thickBot="1" x14ac:dyDescent="0.35">
      <c r="A87" s="303"/>
      <c r="B87" s="333" t="s">
        <v>244</v>
      </c>
      <c r="C87" s="334">
        <v>1</v>
      </c>
      <c r="D87" s="875"/>
      <c r="E87" s="875"/>
      <c r="F87" s="875"/>
      <c r="G87" s="875"/>
      <c r="H87" s="875"/>
      <c r="I87" s="299"/>
      <c r="J87" s="299"/>
      <c r="K87" s="299"/>
      <c r="L87" s="299"/>
      <c r="N87" s="365"/>
      <c r="O87" s="365"/>
    </row>
    <row r="88" spans="1:15" ht="13" x14ac:dyDescent="0.3">
      <c r="A88" s="312" t="s">
        <v>24</v>
      </c>
      <c r="B88" s="309" t="s">
        <v>245</v>
      </c>
      <c r="C88" s="750">
        <v>240</v>
      </c>
      <c r="D88" s="303"/>
      <c r="E88" s="303"/>
      <c r="F88" s="303"/>
      <c r="G88" s="303"/>
      <c r="H88" s="303"/>
      <c r="I88" s="303"/>
      <c r="J88" s="303"/>
      <c r="K88" s="303"/>
      <c r="L88" s="303"/>
      <c r="N88" s="365"/>
      <c r="O88" s="365"/>
    </row>
    <row r="89" spans="1:15" ht="13.5" thickBot="1" x14ac:dyDescent="0.35">
      <c r="A89" s="320" t="s">
        <v>1231</v>
      </c>
      <c r="B89" s="310" t="s">
        <v>257</v>
      </c>
      <c r="C89" s="880">
        <v>44153.48</v>
      </c>
      <c r="D89" s="303" t="s">
        <v>1398</v>
      </c>
      <c r="E89" s="303"/>
      <c r="F89" s="303"/>
      <c r="G89" s="303"/>
      <c r="H89" s="303"/>
      <c r="I89" s="303"/>
      <c r="J89" s="303"/>
      <c r="K89" s="303"/>
      <c r="L89" s="303"/>
      <c r="N89" s="365">
        <v>37</v>
      </c>
      <c r="O89" s="365"/>
    </row>
    <row r="90" spans="1:15" ht="13.5" thickBot="1" x14ac:dyDescent="0.35">
      <c r="A90" s="331"/>
      <c r="B90" s="332"/>
      <c r="C90" s="876"/>
      <c r="D90" s="303"/>
      <c r="E90" s="303"/>
      <c r="F90" s="303"/>
      <c r="G90" s="303"/>
      <c r="H90" s="303"/>
      <c r="I90" s="303"/>
      <c r="J90" s="303"/>
      <c r="K90" s="303"/>
      <c r="L90" s="303"/>
      <c r="N90" s="365"/>
      <c r="O90" s="365"/>
    </row>
    <row r="91" spans="1:15" ht="13.5" thickBot="1" x14ac:dyDescent="0.35">
      <c r="A91" s="303"/>
      <c r="B91" s="333" t="s">
        <v>244</v>
      </c>
      <c r="C91" s="334">
        <v>1</v>
      </c>
      <c r="D91" s="334">
        <v>2</v>
      </c>
      <c r="E91" s="299"/>
      <c r="F91" s="299"/>
      <c r="G91" s="299"/>
      <c r="H91" s="299"/>
      <c r="I91" s="299"/>
      <c r="J91" s="299"/>
      <c r="K91" s="299"/>
      <c r="L91" s="299"/>
      <c r="N91" s="365"/>
      <c r="O91" s="365"/>
    </row>
    <row r="92" spans="1:15" ht="13" x14ac:dyDescent="0.3">
      <c r="A92" s="312" t="s">
        <v>24</v>
      </c>
      <c r="B92" s="309" t="s">
        <v>245</v>
      </c>
      <c r="C92" s="750">
        <v>280</v>
      </c>
      <c r="D92" s="750">
        <v>310</v>
      </c>
      <c r="E92" s="303"/>
      <c r="F92" s="303"/>
      <c r="G92" s="303"/>
      <c r="H92" s="303"/>
      <c r="I92" s="303"/>
      <c r="J92" s="303"/>
      <c r="K92" s="303"/>
      <c r="L92" s="303"/>
      <c r="N92" s="365"/>
      <c r="O92" s="365"/>
    </row>
    <row r="93" spans="1:15" ht="13.5" thickBot="1" x14ac:dyDescent="0.35">
      <c r="A93" s="320" t="s">
        <v>1232</v>
      </c>
      <c r="B93" s="310" t="s">
        <v>257</v>
      </c>
      <c r="C93" s="302">
        <v>49080</v>
      </c>
      <c r="D93" s="302">
        <v>51754</v>
      </c>
      <c r="E93" s="303" t="s">
        <v>1398</v>
      </c>
      <c r="F93" s="303"/>
      <c r="G93" s="303"/>
      <c r="H93" s="303"/>
      <c r="I93" s="303"/>
      <c r="J93" s="303"/>
      <c r="K93" s="303"/>
      <c r="L93" s="303"/>
      <c r="N93" s="365">
        <v>37</v>
      </c>
      <c r="O93" s="365"/>
    </row>
    <row r="94" spans="1:15" x14ac:dyDescent="0.25">
      <c r="A94" s="303"/>
      <c r="B94" s="299"/>
      <c r="C94" s="875"/>
      <c r="D94" s="875"/>
      <c r="E94" s="299"/>
      <c r="F94" s="299"/>
      <c r="G94" s="299"/>
      <c r="H94" s="299"/>
      <c r="I94" s="299"/>
      <c r="J94" s="299"/>
      <c r="K94" s="299"/>
      <c r="L94" s="299"/>
    </row>
  </sheetData>
  <mergeCells count="2">
    <mergeCell ref="N1:N2"/>
    <mergeCell ref="O1:O2"/>
  </mergeCells>
  <phoneticPr fontId="30"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3"/>
  <sheetViews>
    <sheetView workbookViewId="0">
      <selection activeCell="C20" sqref="C20"/>
    </sheetView>
  </sheetViews>
  <sheetFormatPr defaultRowHeight="12.5" x14ac:dyDescent="0.25"/>
  <cols>
    <col min="1" max="1" width="37.81640625" customWidth="1"/>
    <col min="2" max="2" width="10.7265625" bestFit="1" customWidth="1"/>
    <col min="3" max="3" width="8" customWidth="1"/>
    <col min="4" max="4" width="6.7265625" bestFit="1" customWidth="1"/>
    <col min="5" max="5" width="7.81640625" customWidth="1"/>
    <col min="6" max="6" width="10.26953125" bestFit="1" customWidth="1"/>
    <col min="7" max="7" width="7.7265625" customWidth="1"/>
    <col min="8" max="8" width="8" customWidth="1"/>
    <col min="9" max="9" width="7.54296875" bestFit="1" customWidth="1"/>
    <col min="10" max="12" width="6.54296875" bestFit="1" customWidth="1"/>
  </cols>
  <sheetData>
    <row r="1" spans="1:13" ht="18" x14ac:dyDescent="0.4">
      <c r="A1" s="633" t="s">
        <v>14</v>
      </c>
      <c r="B1" s="135"/>
      <c r="D1" s="136"/>
      <c r="F1" s="634">
        <f>'MD Rates'!B1</f>
        <v>44652</v>
      </c>
      <c r="G1" s="136"/>
      <c r="H1" s="136"/>
      <c r="I1" s="136"/>
      <c r="J1" s="136"/>
      <c r="K1" s="136"/>
      <c r="L1" s="136"/>
      <c r="M1" s="136"/>
    </row>
    <row r="2" spans="1:13" ht="18" x14ac:dyDescent="0.4">
      <c r="A2" s="633"/>
      <c r="B2" s="135"/>
      <c r="D2" s="136"/>
      <c r="F2" s="634"/>
      <c r="G2" s="136"/>
      <c r="H2" s="136"/>
      <c r="I2" s="136"/>
      <c r="J2" s="136"/>
      <c r="K2" s="136"/>
      <c r="L2" s="136"/>
      <c r="M2" s="136"/>
    </row>
    <row r="3" spans="1:13" ht="13" x14ac:dyDescent="0.3">
      <c r="A3" s="135" t="str">
        <f>'MD Rates'!A1</f>
        <v xml:space="preserve">Pay Letter M&amp;D(W) 04/2023 </v>
      </c>
      <c r="B3" s="135"/>
      <c r="C3" s="192"/>
      <c r="D3" s="136"/>
      <c r="F3" s="136"/>
      <c r="G3" s="136"/>
      <c r="H3" s="135"/>
      <c r="I3" s="136"/>
      <c r="J3" s="136"/>
      <c r="K3" s="136"/>
      <c r="L3" s="136"/>
      <c r="M3" s="136"/>
    </row>
    <row r="4" spans="1:13" ht="13.5" thickBot="1" x14ac:dyDescent="0.35">
      <c r="A4" s="135"/>
      <c r="B4" s="135"/>
      <c r="C4" s="192"/>
      <c r="D4" s="136"/>
      <c r="E4" s="135"/>
      <c r="F4" s="136"/>
      <c r="G4" s="136"/>
      <c r="H4" s="135"/>
      <c r="I4" s="136"/>
      <c r="J4" s="136"/>
      <c r="K4" s="136"/>
      <c r="L4" s="136"/>
      <c r="M4" s="136"/>
    </row>
    <row r="5" spans="1:13" x14ac:dyDescent="0.25">
      <c r="A5" s="1002" t="s">
        <v>268</v>
      </c>
      <c r="B5" s="906"/>
      <c r="C5" s="906"/>
      <c r="D5" s="906"/>
      <c r="E5" s="906"/>
      <c r="F5" s="906"/>
      <c r="G5" s="906"/>
      <c r="H5" s="906"/>
      <c r="I5" s="907"/>
      <c r="J5" s="136"/>
      <c r="K5" s="136"/>
      <c r="L5" s="136"/>
      <c r="M5" s="136"/>
    </row>
    <row r="6" spans="1:13" ht="13" thickBot="1" x14ac:dyDescent="0.3">
      <c r="A6" s="908"/>
      <c r="B6" s="909"/>
      <c r="C6" s="909"/>
      <c r="D6" s="909"/>
      <c r="E6" s="909"/>
      <c r="F6" s="909"/>
      <c r="G6" s="909"/>
      <c r="H6" s="909"/>
      <c r="I6" s="910"/>
      <c r="J6" s="136"/>
      <c r="K6" s="136"/>
      <c r="L6" s="136"/>
      <c r="M6" s="136"/>
    </row>
    <row r="7" spans="1:13" ht="13.5" thickBot="1" x14ac:dyDescent="0.35">
      <c r="A7" s="351"/>
      <c r="B7" s="352"/>
      <c r="C7" s="353"/>
      <c r="D7" s="354"/>
      <c r="E7" s="354"/>
      <c r="F7" s="354"/>
      <c r="G7" s="354"/>
      <c r="H7" s="354"/>
      <c r="I7" s="354"/>
      <c r="J7" s="136"/>
      <c r="K7" s="136"/>
      <c r="L7" s="136"/>
      <c r="M7" s="136"/>
    </row>
    <row r="8" spans="1:13" ht="13.5" thickBot="1" x14ac:dyDescent="0.35">
      <c r="A8" s="355"/>
      <c r="B8" s="330" t="s">
        <v>244</v>
      </c>
      <c r="C8" s="350">
        <v>1</v>
      </c>
      <c r="D8" s="350">
        <v>2</v>
      </c>
      <c r="E8" s="350">
        <v>3</v>
      </c>
      <c r="F8" s="350">
        <v>4</v>
      </c>
      <c r="G8" s="350">
        <v>5</v>
      </c>
      <c r="H8" s="350">
        <v>6</v>
      </c>
      <c r="I8" s="350">
        <v>7</v>
      </c>
      <c r="J8" s="135" t="s">
        <v>325</v>
      </c>
      <c r="K8" s="135" t="s">
        <v>325</v>
      </c>
      <c r="L8" s="136"/>
      <c r="M8" s="136"/>
    </row>
    <row r="9" spans="1:13" ht="13.5" thickBot="1" x14ac:dyDescent="0.35">
      <c r="A9" s="569" t="s">
        <v>1233</v>
      </c>
      <c r="B9" s="594" t="s">
        <v>245</v>
      </c>
      <c r="C9" s="595">
        <v>10</v>
      </c>
      <c r="D9" s="595">
        <v>20</v>
      </c>
      <c r="E9" s="595">
        <v>30</v>
      </c>
      <c r="F9" s="595">
        <v>50</v>
      </c>
      <c r="G9" s="595">
        <v>60</v>
      </c>
      <c r="H9" s="595">
        <v>70</v>
      </c>
      <c r="I9" s="595">
        <v>80</v>
      </c>
      <c r="J9" s="42"/>
      <c r="K9" s="42"/>
      <c r="L9" s="42"/>
      <c r="M9" s="42"/>
    </row>
    <row r="10" spans="1:13" ht="13" x14ac:dyDescent="0.3">
      <c r="A10" s="655" t="s">
        <v>1234</v>
      </c>
      <c r="B10" s="593" t="s">
        <v>257</v>
      </c>
      <c r="C10" s="885">
        <f>'Pay scale Z'!D4</f>
        <v>87354</v>
      </c>
      <c r="D10" s="885">
        <f>'Pay scale Z'!D5</f>
        <v>90137</v>
      </c>
      <c r="E10" s="885">
        <f>'Pay scale Z'!D6</f>
        <v>94789</v>
      </c>
      <c r="F10" s="885">
        <f>'Pay scale Z'!D8</f>
        <v>100191</v>
      </c>
      <c r="G10" s="885">
        <f>'Pay scale Z'!D9</f>
        <v>106363</v>
      </c>
      <c r="H10" s="885">
        <f>'Pay scale Z'!D10</f>
        <v>109882</v>
      </c>
      <c r="I10" s="885">
        <f>'Pay scale Z'!D11</f>
        <v>113408</v>
      </c>
      <c r="J10" s="42"/>
      <c r="K10" s="42"/>
      <c r="L10" s="42"/>
      <c r="M10" s="42"/>
    </row>
    <row r="11" spans="1:13" ht="13" x14ac:dyDescent="0.3">
      <c r="A11" s="655" t="s">
        <v>1235</v>
      </c>
      <c r="B11" s="346"/>
      <c r="C11" s="886"/>
      <c r="D11" s="886"/>
      <c r="E11" s="886"/>
      <c r="F11" s="886"/>
      <c r="G11" s="886"/>
      <c r="H11" s="886"/>
      <c r="I11" s="886"/>
      <c r="J11" s="42"/>
      <c r="K11" s="42"/>
      <c r="L11" s="42"/>
      <c r="M11" s="42"/>
    </row>
    <row r="12" spans="1:13" ht="13.5" thickBot="1" x14ac:dyDescent="0.35">
      <c r="A12" s="582" t="s">
        <v>1236</v>
      </c>
      <c r="B12" s="347"/>
      <c r="C12" s="313"/>
      <c r="D12" s="313"/>
      <c r="E12" s="313"/>
      <c r="F12" s="313"/>
      <c r="G12" s="313"/>
      <c r="H12" s="313"/>
      <c r="I12" s="313"/>
      <c r="J12" s="42"/>
      <c r="K12" s="42"/>
      <c r="L12" s="42"/>
      <c r="M12" s="42"/>
    </row>
    <row r="13" spans="1:13" ht="13.5" thickBot="1" x14ac:dyDescent="0.35">
      <c r="A13" s="656"/>
      <c r="B13" s="316" t="s">
        <v>244</v>
      </c>
      <c r="C13" s="317">
        <v>1</v>
      </c>
      <c r="D13" s="139"/>
      <c r="E13" s="139"/>
      <c r="F13" s="139"/>
      <c r="G13" s="139"/>
      <c r="H13" s="139"/>
      <c r="I13" s="139"/>
      <c r="J13" s="42"/>
      <c r="K13" s="42"/>
      <c r="L13" s="42"/>
      <c r="M13" s="42"/>
    </row>
    <row r="14" spans="1:13" ht="13.5" thickBot="1" x14ac:dyDescent="0.35">
      <c r="A14" s="569" t="s">
        <v>1237</v>
      </c>
      <c r="B14" s="594" t="s">
        <v>245</v>
      </c>
      <c r="C14" s="594">
        <v>40</v>
      </c>
      <c r="D14" s="887"/>
      <c r="E14" s="887"/>
      <c r="F14" s="887"/>
      <c r="G14" s="887"/>
      <c r="H14" s="887"/>
      <c r="I14" s="887"/>
      <c r="J14" s="42"/>
      <c r="K14" s="42"/>
      <c r="L14" s="42"/>
      <c r="M14" s="42"/>
    </row>
    <row r="15" spans="1:13" ht="13" x14ac:dyDescent="0.3">
      <c r="A15" s="657" t="s">
        <v>1238</v>
      </c>
      <c r="B15" s="330" t="s">
        <v>257</v>
      </c>
      <c r="C15" s="888">
        <f>'Pay scale Z'!D7</f>
        <v>100381</v>
      </c>
      <c r="D15" s="887"/>
      <c r="E15" s="887"/>
      <c r="F15" s="887"/>
      <c r="G15" s="887"/>
      <c r="H15" s="887"/>
      <c r="I15" s="887"/>
      <c r="J15" s="42"/>
      <c r="K15" s="42"/>
      <c r="L15" s="42"/>
      <c r="M15" s="42"/>
    </row>
    <row r="16" spans="1:13" ht="13" x14ac:dyDescent="0.3">
      <c r="A16" s="657" t="s">
        <v>1239</v>
      </c>
      <c r="B16" s="346"/>
      <c r="C16" s="889"/>
      <c r="D16" s="887"/>
      <c r="E16" s="887"/>
      <c r="F16" s="887"/>
      <c r="G16" s="887"/>
      <c r="H16" s="887"/>
      <c r="I16" s="887"/>
      <c r="J16" s="42"/>
      <c r="K16" s="42"/>
      <c r="L16" s="42"/>
      <c r="M16" s="42"/>
    </row>
    <row r="17" spans="1:13" ht="13.5" thickBot="1" x14ac:dyDescent="0.35">
      <c r="A17" s="658" t="s">
        <v>1240</v>
      </c>
      <c r="B17" s="347"/>
      <c r="C17" s="313"/>
      <c r="D17" s="887"/>
      <c r="E17" s="887"/>
      <c r="F17" s="887"/>
      <c r="G17" s="887"/>
      <c r="H17" s="887"/>
      <c r="I17" s="887"/>
      <c r="J17" s="42"/>
      <c r="K17" s="42"/>
      <c r="L17" s="42"/>
      <c r="M17" s="42"/>
    </row>
    <row r="18" spans="1:13" ht="13.5" thickBot="1" x14ac:dyDescent="0.35">
      <c r="A18" s="656"/>
      <c r="B18" s="316" t="s">
        <v>244</v>
      </c>
      <c r="C18" s="317">
        <v>1</v>
      </c>
      <c r="D18" s="887"/>
      <c r="E18" s="887"/>
      <c r="F18" s="887"/>
      <c r="G18" s="887"/>
      <c r="H18" s="887"/>
      <c r="I18" s="887"/>
      <c r="J18" s="42"/>
      <c r="K18" s="42"/>
      <c r="L18" s="42"/>
      <c r="M18" s="42"/>
    </row>
    <row r="19" spans="1:13" ht="13.5" thickBot="1" x14ac:dyDescent="0.35">
      <c r="A19" s="569" t="s">
        <v>1241</v>
      </c>
      <c r="B19" s="594" t="s">
        <v>245</v>
      </c>
      <c r="C19" s="594">
        <v>80</v>
      </c>
      <c r="D19" s="887"/>
      <c r="E19" s="887"/>
      <c r="F19" s="887"/>
      <c r="G19" s="887"/>
      <c r="H19" s="887"/>
      <c r="I19" s="887"/>
      <c r="J19" s="42"/>
      <c r="K19" s="42"/>
      <c r="L19" s="42"/>
      <c r="M19" s="42"/>
    </row>
    <row r="20" spans="1:13" ht="13" x14ac:dyDescent="0.3">
      <c r="A20" s="655" t="s">
        <v>1242</v>
      </c>
      <c r="B20" s="593" t="s">
        <v>257</v>
      </c>
      <c r="C20" s="885">
        <f>'MD Rates'!C229</f>
        <v>113409</v>
      </c>
      <c r="D20" s="887"/>
      <c r="E20" s="887"/>
      <c r="F20" s="887"/>
      <c r="G20" s="887"/>
      <c r="H20" s="887"/>
      <c r="I20" s="887"/>
      <c r="J20" s="42"/>
      <c r="K20" s="42"/>
      <c r="L20" s="42"/>
      <c r="M20" s="42"/>
    </row>
    <row r="21" spans="1:13" ht="13" x14ac:dyDescent="0.3">
      <c r="A21" s="655" t="s">
        <v>1243</v>
      </c>
      <c r="B21" s="348"/>
      <c r="C21" s="890"/>
      <c r="D21" s="887"/>
      <c r="E21" s="887"/>
      <c r="F21" s="887"/>
      <c r="G21" s="887"/>
      <c r="H21" s="887"/>
      <c r="I21" s="887"/>
      <c r="J21" s="42"/>
      <c r="K21" s="42"/>
      <c r="L21" s="42"/>
      <c r="M21" s="42"/>
    </row>
    <row r="22" spans="1:13" ht="13.5" thickBot="1" x14ac:dyDescent="0.35">
      <c r="A22" s="582" t="s">
        <v>1244</v>
      </c>
      <c r="B22" s="349"/>
      <c r="C22" s="891"/>
      <c r="D22" s="887"/>
      <c r="E22" s="887"/>
      <c r="F22" s="887"/>
      <c r="G22" s="887"/>
      <c r="H22" s="887"/>
      <c r="I22" s="887"/>
      <c r="J22" s="42"/>
      <c r="K22" s="42"/>
      <c r="L22" s="42"/>
      <c r="M22" s="42"/>
    </row>
    <row r="23" spans="1:13" x14ac:dyDescent="0.25">
      <c r="A23" s="142"/>
      <c r="B23" s="147"/>
      <c r="C23" s="147"/>
      <c r="D23" s="147"/>
      <c r="E23" s="147"/>
      <c r="F23" s="147"/>
      <c r="G23" s="147"/>
      <c r="H23" s="147"/>
      <c r="I23" s="147"/>
      <c r="J23" s="42"/>
      <c r="K23" s="42"/>
      <c r="L23" s="42"/>
      <c r="M23" s="42"/>
    </row>
    <row r="24" spans="1:13" x14ac:dyDescent="0.25">
      <c r="A24" s="315"/>
      <c r="B24" s="139"/>
      <c r="C24" s="139"/>
      <c r="D24" s="139"/>
      <c r="E24" s="139"/>
      <c r="F24" s="139"/>
      <c r="G24" s="139"/>
      <c r="H24" s="139"/>
      <c r="I24" s="139"/>
      <c r="J24" s="42"/>
      <c r="K24" s="42"/>
      <c r="L24" s="42"/>
      <c r="M24" s="42"/>
    </row>
    <row r="25" spans="1:13" x14ac:dyDescent="0.25">
      <c r="A25" s="315"/>
      <c r="B25" s="147"/>
      <c r="C25" s="147"/>
      <c r="D25" s="139"/>
      <c r="E25" s="139"/>
      <c r="F25" s="139"/>
      <c r="G25" s="139"/>
      <c r="H25" s="139" t="s">
        <v>325</v>
      </c>
      <c r="I25" s="447" t="s">
        <v>325</v>
      </c>
      <c r="J25" s="142"/>
      <c r="K25" s="42"/>
      <c r="L25" s="42"/>
      <c r="M25" s="42"/>
    </row>
    <row r="26" spans="1:13" x14ac:dyDescent="0.25">
      <c r="A26" s="315"/>
      <c r="B26" s="139"/>
      <c r="C26" s="139"/>
      <c r="D26" s="139"/>
      <c r="E26" s="139"/>
      <c r="F26" s="139"/>
      <c r="G26" s="139"/>
      <c r="H26" s="139" t="s">
        <v>325</v>
      </c>
      <c r="I26" s="447" t="s">
        <v>325</v>
      </c>
      <c r="J26" s="142"/>
      <c r="K26" s="42"/>
      <c r="L26" s="42"/>
      <c r="M26" s="42"/>
    </row>
    <row r="27" spans="1:13" x14ac:dyDescent="0.25">
      <c r="A27" s="315"/>
      <c r="B27" s="147"/>
      <c r="C27" s="147"/>
      <c r="D27" s="139"/>
      <c r="E27" s="139"/>
      <c r="F27" s="139"/>
      <c r="G27" s="139"/>
      <c r="H27" s="139" t="s">
        <v>325</v>
      </c>
      <c r="I27" s="447" t="s">
        <v>325</v>
      </c>
      <c r="J27" s="189"/>
      <c r="K27" s="42"/>
      <c r="L27" s="42"/>
      <c r="M27" s="42"/>
    </row>
    <row r="28" spans="1:13" x14ac:dyDescent="0.25">
      <c r="A28" s="315"/>
      <c r="B28" s="139"/>
      <c r="C28" s="139"/>
      <c r="D28" s="139"/>
      <c r="E28" s="139"/>
      <c r="F28" s="139"/>
      <c r="G28" s="139"/>
      <c r="H28" s="139"/>
      <c r="I28" s="139"/>
      <c r="J28" s="142"/>
      <c r="K28" s="42"/>
      <c r="L28" s="42"/>
      <c r="M28" s="42"/>
    </row>
    <row r="29" spans="1:13" ht="13" x14ac:dyDescent="0.3">
      <c r="A29" s="1"/>
      <c r="B29" s="139"/>
      <c r="C29" s="139"/>
      <c r="D29" s="139"/>
      <c r="E29" s="139"/>
      <c r="F29" s="139"/>
      <c r="G29" s="139"/>
      <c r="H29" s="139"/>
      <c r="I29" s="139"/>
      <c r="J29" s="142"/>
      <c r="K29" s="42"/>
      <c r="L29" s="42"/>
      <c r="M29" s="42"/>
    </row>
    <row r="30" spans="1:13" x14ac:dyDescent="0.25">
      <c r="A30" s="142"/>
      <c r="B30" s="147"/>
      <c r="C30" s="147"/>
      <c r="D30" s="147"/>
      <c r="E30" s="147"/>
      <c r="F30" s="147"/>
      <c r="G30" s="147"/>
      <c r="H30" s="147"/>
      <c r="I30" s="147"/>
      <c r="J30" s="142"/>
      <c r="K30" s="42"/>
      <c r="L30" s="42"/>
      <c r="M30" s="42"/>
    </row>
    <row r="31" spans="1:13" x14ac:dyDescent="0.25">
      <c r="A31" s="315"/>
      <c r="B31" s="139"/>
      <c r="C31" s="139"/>
      <c r="D31" s="139"/>
      <c r="E31" s="139"/>
      <c r="F31" s="139"/>
      <c r="G31" s="139"/>
      <c r="H31" s="139"/>
      <c r="I31" s="139"/>
      <c r="J31" s="142"/>
      <c r="K31" s="42"/>
      <c r="L31" s="42"/>
      <c r="M31" s="42"/>
    </row>
    <row r="32" spans="1:13" x14ac:dyDescent="0.25">
      <c r="A32" s="315"/>
      <c r="B32" s="147"/>
      <c r="C32" s="147"/>
      <c r="D32" s="139"/>
      <c r="E32" s="139"/>
      <c r="F32" s="139"/>
      <c r="G32" s="139"/>
      <c r="H32" s="139"/>
      <c r="I32" s="139"/>
      <c r="J32" s="142"/>
      <c r="K32" s="42"/>
      <c r="L32" s="42"/>
      <c r="M32" s="42"/>
    </row>
    <row r="33" spans="1:13" x14ac:dyDescent="0.25">
      <c r="A33" s="315"/>
      <c r="B33" s="139"/>
      <c r="C33" s="139"/>
      <c r="D33" s="139"/>
      <c r="E33" s="139"/>
      <c r="F33" s="139"/>
      <c r="G33" s="139"/>
      <c r="H33" s="139"/>
      <c r="I33" s="139"/>
      <c r="J33" s="142"/>
      <c r="K33" s="42"/>
      <c r="L33" s="42"/>
      <c r="M33" s="42"/>
    </row>
    <row r="34" spans="1:13" x14ac:dyDescent="0.25">
      <c r="A34" s="315"/>
      <c r="B34" s="147"/>
      <c r="C34" s="147"/>
      <c r="D34" s="139"/>
      <c r="E34" s="139"/>
      <c r="F34" s="139"/>
      <c r="G34" s="139"/>
      <c r="H34" s="139"/>
      <c r="I34" s="139"/>
      <c r="J34" s="142"/>
      <c r="K34" s="42"/>
      <c r="L34" s="42"/>
      <c r="M34" s="42"/>
    </row>
    <row r="35" spans="1:13" x14ac:dyDescent="0.25">
      <c r="A35" s="315"/>
      <c r="B35" s="139"/>
      <c r="C35" s="139"/>
      <c r="D35" s="139"/>
      <c r="E35" s="139"/>
      <c r="F35" s="139"/>
      <c r="G35" s="139"/>
      <c r="H35" s="139"/>
      <c r="I35" s="139"/>
      <c r="J35" s="142"/>
      <c r="K35" s="42"/>
      <c r="L35" s="42"/>
      <c r="M35" s="42"/>
    </row>
    <row r="36" spans="1:13" x14ac:dyDescent="0.25">
      <c r="A36" s="142"/>
      <c r="B36" s="139"/>
      <c r="C36" s="139"/>
      <c r="D36" s="139"/>
      <c r="E36" s="139"/>
      <c r="F36" s="139"/>
      <c r="G36" s="139"/>
      <c r="H36" s="139"/>
      <c r="I36" s="139"/>
      <c r="J36" s="142"/>
      <c r="K36" s="42"/>
      <c r="L36" s="42"/>
      <c r="M36" s="42"/>
    </row>
    <row r="37" spans="1:13" ht="13" x14ac:dyDescent="0.3">
      <c r="A37" s="1"/>
      <c r="B37" s="139"/>
      <c r="C37" s="139"/>
      <c r="D37" s="139"/>
      <c r="E37" s="139"/>
      <c r="F37" s="139"/>
      <c r="G37" s="139"/>
      <c r="H37" s="139"/>
      <c r="I37" s="139"/>
      <c r="J37" s="142"/>
      <c r="K37" s="42"/>
      <c r="L37" s="42"/>
      <c r="M37" s="42"/>
    </row>
    <row r="38" spans="1:13" x14ac:dyDescent="0.25">
      <c r="A38" s="142"/>
      <c r="B38" s="147"/>
      <c r="C38" s="147"/>
      <c r="D38" s="147"/>
      <c r="E38" s="147"/>
      <c r="F38" s="147"/>
      <c r="G38" s="147"/>
      <c r="H38" s="147"/>
      <c r="I38" s="147"/>
      <c r="J38" s="142"/>
      <c r="K38" s="42"/>
      <c r="L38" s="42"/>
      <c r="M38" s="42"/>
    </row>
    <row r="39" spans="1:13" x14ac:dyDescent="0.25">
      <c r="A39" s="315"/>
      <c r="B39" s="139"/>
      <c r="C39" s="139"/>
      <c r="D39" s="139"/>
      <c r="E39" s="139"/>
      <c r="F39" s="139"/>
      <c r="G39" s="139"/>
      <c r="H39" s="139"/>
      <c r="I39" s="139"/>
      <c r="J39" s="142"/>
      <c r="K39" s="42"/>
      <c r="L39" s="42"/>
      <c r="M39" s="42"/>
    </row>
    <row r="40" spans="1:13" x14ac:dyDescent="0.25">
      <c r="A40" s="315"/>
      <c r="B40" s="147"/>
      <c r="C40" s="147"/>
      <c r="D40" s="139"/>
      <c r="E40" s="139"/>
      <c r="F40" s="139"/>
      <c r="G40" s="139"/>
      <c r="H40" s="139"/>
      <c r="I40" s="139"/>
      <c r="J40" s="142"/>
      <c r="K40" s="42"/>
      <c r="L40" s="42"/>
      <c r="M40" s="42"/>
    </row>
    <row r="41" spans="1:13" x14ac:dyDescent="0.25">
      <c r="A41" s="315"/>
      <c r="B41" s="139"/>
      <c r="C41" s="139"/>
      <c r="D41" s="139"/>
      <c r="E41" s="139"/>
      <c r="F41" s="139"/>
      <c r="G41" s="139"/>
      <c r="H41" s="139"/>
      <c r="I41" s="139"/>
      <c r="J41" s="142"/>
      <c r="K41" s="42"/>
      <c r="L41" s="42"/>
      <c r="M41" s="42"/>
    </row>
    <row r="42" spans="1:13" x14ac:dyDescent="0.25">
      <c r="A42" s="315"/>
      <c r="B42" s="147"/>
      <c r="C42" s="147"/>
      <c r="D42" s="139"/>
      <c r="E42" s="139"/>
      <c r="F42" s="139"/>
      <c r="G42" s="139"/>
      <c r="H42" s="139"/>
      <c r="I42" s="139"/>
      <c r="J42" s="142"/>
      <c r="K42" s="42"/>
      <c r="L42" s="42"/>
      <c r="M42" s="42"/>
    </row>
    <row r="43" spans="1:13" x14ac:dyDescent="0.25">
      <c r="A43" s="315"/>
      <c r="B43" s="139"/>
      <c r="C43" s="139"/>
      <c r="D43" s="139"/>
      <c r="E43" s="139"/>
      <c r="F43" s="139"/>
      <c r="G43" s="139"/>
      <c r="H43" s="139"/>
      <c r="I43" s="139"/>
      <c r="J43" s="142"/>
      <c r="K43" s="42"/>
      <c r="L43" s="42"/>
      <c r="M43" s="42"/>
    </row>
  </sheetData>
  <mergeCells count="1">
    <mergeCell ref="A5:I6"/>
  </mergeCells>
  <phoneticPr fontId="30"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1796875" bestFit="1" customWidth="1"/>
  </cols>
  <sheetData>
    <row r="1" spans="1:9" ht="13" x14ac:dyDescent="0.3">
      <c r="A1" s="8" t="s">
        <v>98</v>
      </c>
    </row>
    <row r="2" spans="1:9" ht="13" x14ac:dyDescent="0.3">
      <c r="A2" s="8" t="s">
        <v>99</v>
      </c>
    </row>
    <row r="3" spans="1:9" ht="13" x14ac:dyDescent="0.3">
      <c r="A3" s="8" t="s">
        <v>100</v>
      </c>
      <c r="F3" s="10" t="s">
        <v>101</v>
      </c>
    </row>
    <row r="4" spans="1:9" x14ac:dyDescent="0.25">
      <c r="A4" t="s">
        <v>102</v>
      </c>
      <c r="D4" s="9">
        <v>38443</v>
      </c>
    </row>
    <row r="6" spans="1:9" ht="13" x14ac:dyDescent="0.3">
      <c r="A6">
        <v>1</v>
      </c>
      <c r="B6" s="1" t="s">
        <v>107</v>
      </c>
    </row>
    <row r="7" spans="1:9" ht="13" x14ac:dyDescent="0.3">
      <c r="B7" s="1"/>
    </row>
    <row r="8" spans="1:9" x14ac:dyDescent="0.25">
      <c r="B8" s="93" t="s">
        <v>827</v>
      </c>
      <c r="C8" s="37" t="s">
        <v>108</v>
      </c>
    </row>
    <row r="9" spans="1:9" ht="13" x14ac:dyDescent="0.3">
      <c r="C9" s="94" t="s">
        <v>109</v>
      </c>
      <c r="D9" s="95"/>
      <c r="E9" s="95"/>
      <c r="F9" s="95"/>
      <c r="G9" s="95"/>
      <c r="I9" s="45">
        <v>115.56</v>
      </c>
    </row>
    <row r="10" spans="1:9" ht="13" x14ac:dyDescent="0.3">
      <c r="C10" s="94"/>
      <c r="D10" s="95"/>
      <c r="E10" s="95"/>
      <c r="F10" s="95"/>
      <c r="G10" s="95"/>
      <c r="I10" s="48"/>
    </row>
    <row r="11" spans="1:9" ht="13" x14ac:dyDescent="0.3">
      <c r="C11" s="94" t="s">
        <v>110</v>
      </c>
      <c r="D11" s="95"/>
      <c r="E11" s="95"/>
      <c r="F11" s="95"/>
      <c r="G11" s="95"/>
      <c r="I11" s="45">
        <v>74.86</v>
      </c>
    </row>
    <row r="12" spans="1:9" ht="13" x14ac:dyDescent="0.3">
      <c r="C12" s="94"/>
      <c r="D12" s="95"/>
      <c r="E12" s="95"/>
      <c r="F12" s="95"/>
      <c r="G12" s="95"/>
      <c r="I12" s="48"/>
    </row>
    <row r="13" spans="1:9" ht="13" x14ac:dyDescent="0.3">
      <c r="C13" s="971" t="s">
        <v>117</v>
      </c>
      <c r="D13" s="971"/>
      <c r="E13" s="971"/>
      <c r="F13" s="971"/>
      <c r="G13" s="971"/>
      <c r="I13" s="47">
        <v>126.01</v>
      </c>
    </row>
    <row r="14" spans="1:9" ht="13" x14ac:dyDescent="0.3">
      <c r="C14" s="94"/>
      <c r="D14" s="95"/>
      <c r="E14" s="95"/>
      <c r="F14" s="95"/>
      <c r="G14" s="95"/>
      <c r="I14" s="48"/>
    </row>
    <row r="15" spans="1:9" ht="13" x14ac:dyDescent="0.3">
      <c r="C15" s="94" t="s">
        <v>118</v>
      </c>
      <c r="D15" s="95"/>
      <c r="E15" s="95"/>
      <c r="F15" s="95"/>
      <c r="G15" s="95"/>
      <c r="I15" s="45">
        <v>191.27</v>
      </c>
    </row>
    <row r="16" spans="1:9" x14ac:dyDescent="0.25">
      <c r="I16" s="48"/>
    </row>
    <row r="17" spans="1:9" x14ac:dyDescent="0.25">
      <c r="B17" s="97" t="s">
        <v>829</v>
      </c>
      <c r="C17" s="16" t="s">
        <v>119</v>
      </c>
      <c r="I17" s="45">
        <v>84.88</v>
      </c>
    </row>
    <row r="18" spans="1:9" x14ac:dyDescent="0.25">
      <c r="I18" s="48"/>
    </row>
    <row r="19" spans="1:9" x14ac:dyDescent="0.25">
      <c r="B19" s="98" t="s">
        <v>848</v>
      </c>
      <c r="C19" s="972" t="s">
        <v>120</v>
      </c>
      <c r="D19" s="972"/>
      <c r="E19" s="972"/>
      <c r="F19" s="972"/>
      <c r="G19" s="972"/>
      <c r="I19" s="47">
        <v>84.88</v>
      </c>
    </row>
    <row r="20" spans="1:9" x14ac:dyDescent="0.25">
      <c r="C20" s="42"/>
      <c r="I20" s="48"/>
    </row>
    <row r="21" spans="1:9" x14ac:dyDescent="0.25">
      <c r="B21" s="93" t="s">
        <v>121</v>
      </c>
      <c r="C21" s="37" t="s">
        <v>122</v>
      </c>
      <c r="I21" s="48"/>
    </row>
    <row r="22" spans="1:9" ht="13" x14ac:dyDescent="0.3">
      <c r="C22" s="94" t="s">
        <v>123</v>
      </c>
      <c r="D22" s="95"/>
      <c r="E22" s="95"/>
      <c r="F22" s="95"/>
      <c r="G22" s="95"/>
      <c r="I22" s="45">
        <v>73.69</v>
      </c>
    </row>
    <row r="23" spans="1:9" x14ac:dyDescent="0.25">
      <c r="C23" s="95"/>
      <c r="D23" s="95"/>
      <c r="E23" s="95"/>
      <c r="F23" s="95"/>
      <c r="G23" s="95"/>
      <c r="I23" s="48"/>
    </row>
    <row r="24" spans="1:9" ht="13" x14ac:dyDescent="0.3">
      <c r="C24" s="94" t="s">
        <v>124</v>
      </c>
      <c r="D24" s="95"/>
      <c r="E24" s="95"/>
      <c r="F24" s="95"/>
      <c r="G24" s="95"/>
      <c r="I24" s="45">
        <v>47.47</v>
      </c>
    </row>
    <row r="25" spans="1:9" x14ac:dyDescent="0.25">
      <c r="C25" s="95"/>
      <c r="D25" s="95"/>
      <c r="E25" s="95"/>
      <c r="F25" s="95"/>
      <c r="G25" s="95"/>
      <c r="I25" s="48"/>
    </row>
    <row r="26" spans="1:9" ht="13" x14ac:dyDescent="0.3">
      <c r="C26" s="971" t="s">
        <v>125</v>
      </c>
      <c r="D26" s="971"/>
      <c r="E26" s="971"/>
      <c r="F26" s="971"/>
      <c r="G26" s="971"/>
      <c r="I26" s="99">
        <v>90.63</v>
      </c>
    </row>
    <row r="27" spans="1:9" ht="13" x14ac:dyDescent="0.3">
      <c r="C27" s="94"/>
      <c r="D27" s="95"/>
      <c r="E27" s="95"/>
      <c r="F27" s="95"/>
      <c r="G27" s="95"/>
      <c r="I27" s="48"/>
    </row>
    <row r="28" spans="1:9" ht="13" x14ac:dyDescent="0.3">
      <c r="C28" s="971" t="s">
        <v>126</v>
      </c>
      <c r="D28" s="971"/>
      <c r="E28" s="971"/>
      <c r="F28" s="971"/>
      <c r="G28" s="971"/>
      <c r="I28" s="99">
        <v>74.38</v>
      </c>
    </row>
    <row r="29" spans="1:9" ht="13" x14ac:dyDescent="0.3">
      <c r="C29" s="94"/>
      <c r="D29" s="95"/>
      <c r="E29" s="95"/>
      <c r="F29" s="95"/>
      <c r="G29" s="95"/>
      <c r="I29" s="48"/>
    </row>
    <row r="30" spans="1:9" ht="13" x14ac:dyDescent="0.3">
      <c r="C30" s="94" t="s">
        <v>127</v>
      </c>
      <c r="D30" s="95"/>
      <c r="E30" s="95"/>
      <c r="F30" s="95"/>
      <c r="G30" s="95"/>
      <c r="I30" s="45">
        <v>117.48</v>
      </c>
    </row>
    <row r="32" spans="1:9" ht="13" x14ac:dyDescent="0.3">
      <c r="A32">
        <v>2</v>
      </c>
      <c r="B32" s="1" t="s">
        <v>128</v>
      </c>
    </row>
    <row r="34" spans="1:9" x14ac:dyDescent="0.25">
      <c r="B34" s="97" t="s">
        <v>827</v>
      </c>
      <c r="C34" s="16" t="s">
        <v>129</v>
      </c>
      <c r="I34" s="45">
        <v>70.7</v>
      </c>
    </row>
    <row r="35" spans="1:9" x14ac:dyDescent="0.25">
      <c r="B35" s="4"/>
      <c r="I35" s="48"/>
    </row>
    <row r="36" spans="1:9" x14ac:dyDescent="0.25">
      <c r="B36" s="97" t="s">
        <v>829</v>
      </c>
      <c r="C36" s="16" t="s">
        <v>130</v>
      </c>
      <c r="I36" s="45">
        <v>47.47</v>
      </c>
    </row>
    <row r="37" spans="1:9" x14ac:dyDescent="0.25">
      <c r="B37" s="4"/>
      <c r="I37" s="48"/>
    </row>
    <row r="38" spans="1:9" x14ac:dyDescent="0.25">
      <c r="B38" s="97" t="s">
        <v>848</v>
      </c>
      <c r="C38" s="16" t="s">
        <v>131</v>
      </c>
      <c r="I38" s="45">
        <v>94.31</v>
      </c>
    </row>
    <row r="39" spans="1:9" x14ac:dyDescent="0.25">
      <c r="B39" s="4"/>
      <c r="I39" s="48"/>
    </row>
    <row r="40" spans="1:9" x14ac:dyDescent="0.25">
      <c r="B40" s="97" t="s">
        <v>121</v>
      </c>
      <c r="C40" s="16" t="s">
        <v>132</v>
      </c>
      <c r="I40" s="45">
        <v>70.7</v>
      </c>
    </row>
    <row r="42" spans="1:9" ht="13" x14ac:dyDescent="0.3">
      <c r="A42">
        <v>3</v>
      </c>
      <c r="B42" s="1" t="s">
        <v>133</v>
      </c>
    </row>
    <row r="44" spans="1:9" x14ac:dyDescent="0.25">
      <c r="B44" s="98" t="s">
        <v>827</v>
      </c>
      <c r="C44" s="974" t="s">
        <v>134</v>
      </c>
      <c r="D44" s="974"/>
      <c r="E44" s="974"/>
      <c r="F44" s="974"/>
      <c r="G44" s="974"/>
      <c r="I44" s="99">
        <v>173.37</v>
      </c>
    </row>
    <row r="45" spans="1:9" x14ac:dyDescent="0.25">
      <c r="B45" s="4"/>
    </row>
    <row r="46" spans="1:9" x14ac:dyDescent="0.25">
      <c r="B46" s="97" t="s">
        <v>829</v>
      </c>
      <c r="C46" s="16" t="s">
        <v>135</v>
      </c>
      <c r="I46" s="45">
        <v>53.76</v>
      </c>
    </row>
    <row r="47" spans="1:9" x14ac:dyDescent="0.25">
      <c r="I47" s="48"/>
    </row>
    <row r="48" spans="1:9" ht="13" x14ac:dyDescent="0.3">
      <c r="A48">
        <v>4</v>
      </c>
      <c r="B48" s="1" t="s">
        <v>136</v>
      </c>
      <c r="I48" s="48"/>
    </row>
    <row r="49" spans="2:10" x14ac:dyDescent="0.25">
      <c r="B49" s="100" t="s">
        <v>827</v>
      </c>
      <c r="C49" s="975" t="s">
        <v>137</v>
      </c>
      <c r="D49" s="975"/>
      <c r="E49" s="975"/>
      <c r="F49" s="975"/>
      <c r="G49" s="975"/>
      <c r="H49" s="975"/>
      <c r="I49" s="975"/>
    </row>
    <row r="50" spans="2:10" ht="13" x14ac:dyDescent="0.3">
      <c r="C50" s="94" t="s">
        <v>138</v>
      </c>
      <c r="D50" s="95"/>
      <c r="E50" s="95"/>
      <c r="F50" s="95"/>
      <c r="G50" s="95"/>
      <c r="I50" s="45">
        <v>37.99</v>
      </c>
    </row>
    <row r="51" spans="2:10" x14ac:dyDescent="0.25">
      <c r="C51" s="95"/>
      <c r="D51" s="95"/>
      <c r="E51" s="95"/>
      <c r="F51" s="95"/>
      <c r="G51" s="95"/>
      <c r="I51" s="48"/>
    </row>
    <row r="52" spans="2:10" ht="13" x14ac:dyDescent="0.3">
      <c r="C52" s="971" t="s">
        <v>139</v>
      </c>
      <c r="D52" s="971"/>
      <c r="E52" s="971"/>
      <c r="F52" s="971"/>
      <c r="G52" s="971"/>
      <c r="I52" s="47">
        <v>24.36</v>
      </c>
    </row>
    <row r="53" spans="2:10" x14ac:dyDescent="0.25">
      <c r="C53" s="95"/>
      <c r="D53" s="95"/>
      <c r="E53" s="95"/>
      <c r="F53" s="95"/>
      <c r="G53" s="95"/>
      <c r="I53" s="48"/>
    </row>
    <row r="54" spans="2:10" ht="13" x14ac:dyDescent="0.3">
      <c r="C54" s="94" t="s">
        <v>140</v>
      </c>
      <c r="D54" s="95"/>
      <c r="E54" s="95"/>
      <c r="F54" s="95"/>
      <c r="G54" s="95"/>
      <c r="I54" s="7">
        <v>24.36</v>
      </c>
    </row>
    <row r="55" spans="2:10" x14ac:dyDescent="0.25">
      <c r="I55" s="48"/>
    </row>
    <row r="56" spans="2:10" x14ac:dyDescent="0.25">
      <c r="B56" s="100" t="s">
        <v>829</v>
      </c>
      <c r="C56" s="975" t="s">
        <v>141</v>
      </c>
      <c r="D56" s="975"/>
      <c r="E56" s="975"/>
      <c r="F56" s="975"/>
      <c r="G56" s="975"/>
      <c r="H56" s="975"/>
      <c r="I56" s="975"/>
    </row>
    <row r="57" spans="2:10" ht="13" x14ac:dyDescent="0.3">
      <c r="C57" s="971" t="s">
        <v>142</v>
      </c>
      <c r="D57" s="971"/>
      <c r="E57" s="971"/>
      <c r="F57" s="971"/>
      <c r="G57" s="971"/>
      <c r="I57" s="47">
        <v>97.91</v>
      </c>
    </row>
    <row r="58" spans="2:10" x14ac:dyDescent="0.25">
      <c r="C58" s="95"/>
      <c r="D58" s="95"/>
      <c r="E58" s="95"/>
      <c r="F58" s="95"/>
      <c r="G58" s="95"/>
      <c r="I58" s="48"/>
    </row>
    <row r="59" spans="2:10" ht="13" x14ac:dyDescent="0.3">
      <c r="B59" s="101" t="s">
        <v>143</v>
      </c>
      <c r="C59" s="973" t="s">
        <v>144</v>
      </c>
      <c r="D59" s="973"/>
      <c r="E59" s="973"/>
      <c r="F59" s="973"/>
      <c r="G59" s="973"/>
      <c r="H59" s="102">
        <v>37438</v>
      </c>
      <c r="I59" s="103">
        <v>35.65</v>
      </c>
      <c r="J59" s="46" t="s">
        <v>145</v>
      </c>
    </row>
    <row r="60" spans="2:10" ht="13" x14ac:dyDescent="0.3">
      <c r="C60" s="96"/>
      <c r="D60" s="96"/>
      <c r="E60" s="96"/>
      <c r="F60" s="96"/>
      <c r="G60" s="96"/>
      <c r="I60" s="104"/>
    </row>
    <row r="61" spans="2:10" ht="13" x14ac:dyDescent="0.3">
      <c r="C61" s="971" t="s">
        <v>146</v>
      </c>
      <c r="D61" s="971"/>
      <c r="E61" s="971"/>
      <c r="F61" s="971"/>
      <c r="G61" s="971"/>
      <c r="I61" s="47">
        <v>73.86</v>
      </c>
    </row>
    <row r="62" spans="2:10" ht="13" x14ac:dyDescent="0.3">
      <c r="C62" s="96"/>
      <c r="D62" s="96"/>
      <c r="E62" s="96"/>
      <c r="F62" s="96"/>
      <c r="G62" s="96"/>
      <c r="I62" s="104"/>
    </row>
    <row r="63" spans="2:10" ht="13" x14ac:dyDescent="0.3">
      <c r="C63" s="971" t="s">
        <v>147</v>
      </c>
      <c r="D63" s="971"/>
      <c r="E63" s="971"/>
      <c r="F63" s="971"/>
      <c r="G63" s="971"/>
      <c r="I63" s="47">
        <v>58.12</v>
      </c>
    </row>
    <row r="64" spans="2:10" x14ac:dyDescent="0.25">
      <c r="C64" s="95"/>
      <c r="D64" s="95"/>
      <c r="E64" s="95"/>
      <c r="F64" s="95"/>
      <c r="G64" s="95"/>
      <c r="I64" s="48"/>
    </row>
    <row r="65" spans="1:10" ht="13" x14ac:dyDescent="0.3">
      <c r="B65" s="105"/>
      <c r="C65" s="971" t="s">
        <v>148</v>
      </c>
      <c r="D65" s="971"/>
      <c r="E65" s="971"/>
      <c r="F65" s="971"/>
      <c r="G65" s="971"/>
      <c r="H65" s="106">
        <f>$D$4</f>
        <v>38443</v>
      </c>
      <c r="I65" s="47">
        <v>24.36</v>
      </c>
      <c r="J65" s="46"/>
    </row>
    <row r="66" spans="1:10" x14ac:dyDescent="0.25">
      <c r="C66" s="95"/>
      <c r="D66" s="95"/>
      <c r="E66" s="95"/>
      <c r="F66" s="95"/>
      <c r="G66" s="95"/>
      <c r="I66" s="58"/>
    </row>
    <row r="67" spans="1:10" ht="13" x14ac:dyDescent="0.3">
      <c r="B67" s="107" t="s">
        <v>143</v>
      </c>
      <c r="C67" s="108" t="s">
        <v>149</v>
      </c>
      <c r="D67" s="109"/>
      <c r="E67" s="109"/>
      <c r="F67" s="109"/>
      <c r="G67" s="110"/>
      <c r="H67" s="111">
        <v>37438</v>
      </c>
      <c r="I67" s="112">
        <v>35.65</v>
      </c>
      <c r="J67" s="46" t="s">
        <v>145</v>
      </c>
    </row>
    <row r="68" spans="1:10" x14ac:dyDescent="0.25">
      <c r="C68" s="95"/>
      <c r="D68" s="95"/>
      <c r="E68" s="95"/>
      <c r="F68" s="95"/>
      <c r="G68" s="95"/>
      <c r="I68" s="58"/>
    </row>
    <row r="69" spans="1:10" ht="13" x14ac:dyDescent="0.3">
      <c r="B69" s="113" t="s">
        <v>143</v>
      </c>
      <c r="C69" s="973" t="s">
        <v>150</v>
      </c>
      <c r="D69" s="973"/>
      <c r="E69" s="973"/>
      <c r="F69" s="973"/>
      <c r="G69" s="973"/>
      <c r="H69" s="114">
        <v>37438</v>
      </c>
      <c r="I69" s="115">
        <v>34.1</v>
      </c>
      <c r="J69" s="46" t="s">
        <v>145</v>
      </c>
    </row>
    <row r="70" spans="1:10" x14ac:dyDescent="0.25">
      <c r="C70" s="95"/>
      <c r="D70" s="95"/>
      <c r="E70" s="95"/>
      <c r="F70" s="95"/>
      <c r="G70" s="95"/>
      <c r="I70" s="48"/>
    </row>
    <row r="71" spans="1:10" ht="13" x14ac:dyDescent="0.3">
      <c r="B71" s="113" t="s">
        <v>143</v>
      </c>
      <c r="C71" s="973" t="s">
        <v>151</v>
      </c>
      <c r="D71" s="973"/>
      <c r="E71" s="973"/>
      <c r="F71" s="973"/>
      <c r="G71" s="973"/>
      <c r="H71" s="114">
        <v>37438</v>
      </c>
      <c r="I71" s="103">
        <v>22.85</v>
      </c>
      <c r="J71" s="46" t="s">
        <v>145</v>
      </c>
    </row>
    <row r="72" spans="1:10" ht="13" x14ac:dyDescent="0.3">
      <c r="C72" s="96"/>
      <c r="D72" s="96"/>
      <c r="E72" s="96"/>
      <c r="F72" s="96"/>
      <c r="G72" s="96"/>
      <c r="I72" s="104"/>
    </row>
    <row r="73" spans="1:10" ht="13" x14ac:dyDescent="0.3">
      <c r="C73" s="971" t="s">
        <v>152</v>
      </c>
      <c r="D73" s="971"/>
      <c r="E73" s="971"/>
      <c r="F73" s="971"/>
      <c r="G73" s="971"/>
      <c r="I73" s="47">
        <v>44.95</v>
      </c>
    </row>
    <row r="74" spans="1:10" x14ac:dyDescent="0.25">
      <c r="C74" s="95"/>
      <c r="D74" s="95"/>
      <c r="E74" s="95"/>
      <c r="F74" s="95"/>
      <c r="G74" s="95"/>
      <c r="I74" s="48"/>
    </row>
    <row r="75" spans="1:10" ht="13" x14ac:dyDescent="0.3">
      <c r="B75" s="113" t="s">
        <v>143</v>
      </c>
      <c r="C75" s="108" t="s">
        <v>153</v>
      </c>
      <c r="D75" s="109"/>
      <c r="E75" s="109"/>
      <c r="F75" s="109"/>
      <c r="G75" s="109"/>
      <c r="H75" s="116">
        <v>37712</v>
      </c>
      <c r="I75" s="117">
        <v>23.6</v>
      </c>
      <c r="J75" s="46" t="s">
        <v>154</v>
      </c>
    </row>
    <row r="76" spans="1:10" x14ac:dyDescent="0.25">
      <c r="I76" s="48"/>
    </row>
    <row r="77" spans="1:10" ht="13" x14ac:dyDescent="0.3">
      <c r="A77">
        <v>5</v>
      </c>
      <c r="B77" s="1" t="s">
        <v>155</v>
      </c>
      <c r="I77" s="48"/>
    </row>
    <row r="78" spans="1:10" x14ac:dyDescent="0.25">
      <c r="B78" s="100" t="s">
        <v>827</v>
      </c>
      <c r="C78" s="976" t="s">
        <v>156</v>
      </c>
      <c r="D78" s="976"/>
      <c r="E78" s="976"/>
      <c r="F78" s="976"/>
      <c r="G78" s="976"/>
      <c r="H78" s="976"/>
      <c r="I78" s="976"/>
    </row>
    <row r="79" spans="1:10" ht="13" x14ac:dyDescent="0.3">
      <c r="C79" s="94" t="s">
        <v>157</v>
      </c>
      <c r="D79" s="95"/>
      <c r="E79" s="95"/>
      <c r="F79" s="95"/>
      <c r="G79" s="95"/>
      <c r="I79" s="45">
        <v>74.86</v>
      </c>
    </row>
    <row r="80" spans="1:10" x14ac:dyDescent="0.25">
      <c r="C80" s="95"/>
      <c r="D80" s="95"/>
      <c r="E80" s="95"/>
      <c r="F80" s="95"/>
      <c r="G80" s="95"/>
      <c r="I80" s="118"/>
    </row>
    <row r="81" spans="1:9" ht="13" x14ac:dyDescent="0.3">
      <c r="C81" s="971" t="s">
        <v>158</v>
      </c>
      <c r="D81" s="971"/>
      <c r="E81" s="971"/>
      <c r="F81" s="971"/>
      <c r="G81" s="971"/>
      <c r="I81" s="47">
        <v>39.22</v>
      </c>
    </row>
    <row r="82" spans="1:9" x14ac:dyDescent="0.25">
      <c r="C82" s="95" t="s">
        <v>325</v>
      </c>
      <c r="D82" s="95"/>
      <c r="E82" s="95"/>
      <c r="F82" s="95"/>
      <c r="G82" s="95"/>
      <c r="I82" s="118"/>
    </row>
    <row r="83" spans="1:9" ht="13" x14ac:dyDescent="0.3">
      <c r="C83" s="94" t="s">
        <v>159</v>
      </c>
      <c r="D83" s="95"/>
      <c r="E83" s="95"/>
      <c r="F83" s="95"/>
      <c r="G83" s="95"/>
      <c r="I83" s="45">
        <v>25.15</v>
      </c>
    </row>
    <row r="84" spans="1:9" x14ac:dyDescent="0.25">
      <c r="C84" s="95"/>
      <c r="D84" s="95"/>
      <c r="E84" s="95"/>
      <c r="F84" s="95"/>
      <c r="G84" s="95"/>
      <c r="I84" s="48"/>
    </row>
    <row r="85" spans="1:9" ht="13" x14ac:dyDescent="0.3">
      <c r="C85" s="94" t="s">
        <v>160</v>
      </c>
      <c r="D85" s="95"/>
      <c r="E85" s="95"/>
      <c r="F85" s="95"/>
      <c r="G85" s="95"/>
      <c r="I85" s="45">
        <v>115.56</v>
      </c>
    </row>
    <row r="86" spans="1:9" x14ac:dyDescent="0.25">
      <c r="C86" s="95"/>
      <c r="D86" s="95"/>
      <c r="E86" s="95"/>
      <c r="F86" s="95"/>
      <c r="G86" s="95"/>
      <c r="I86" s="48"/>
    </row>
    <row r="87" spans="1:9" ht="13" x14ac:dyDescent="0.3">
      <c r="C87" s="94" t="s">
        <v>161</v>
      </c>
      <c r="D87" s="95"/>
      <c r="E87" s="95"/>
      <c r="F87" s="95"/>
      <c r="G87" s="95"/>
      <c r="I87" s="45">
        <v>73.69</v>
      </c>
    </row>
    <row r="88" spans="1:9" x14ac:dyDescent="0.25">
      <c r="I88" s="48"/>
    </row>
    <row r="89" spans="1:9" x14ac:dyDescent="0.25">
      <c r="B89" s="93" t="s">
        <v>829</v>
      </c>
      <c r="C89" s="37" t="s">
        <v>162</v>
      </c>
      <c r="I89" s="48"/>
    </row>
    <row r="90" spans="1:9" ht="13" x14ac:dyDescent="0.3">
      <c r="C90" s="971" t="s">
        <v>163</v>
      </c>
      <c r="D90" s="971"/>
      <c r="E90" s="971"/>
      <c r="F90" s="971"/>
      <c r="G90" s="971"/>
      <c r="I90" s="47">
        <v>39.22</v>
      </c>
    </row>
    <row r="91" spans="1:9" x14ac:dyDescent="0.25">
      <c r="C91" s="95"/>
      <c r="D91" s="95"/>
      <c r="E91" s="95"/>
      <c r="F91" s="95"/>
      <c r="G91" s="95"/>
      <c r="I91" s="48"/>
    </row>
    <row r="92" spans="1:9" ht="13" x14ac:dyDescent="0.3">
      <c r="C92" s="94" t="s">
        <v>164</v>
      </c>
      <c r="D92" s="95"/>
      <c r="E92" s="95"/>
      <c r="F92" s="95"/>
      <c r="G92" s="95"/>
      <c r="I92" s="45">
        <v>25.15</v>
      </c>
    </row>
    <row r="93" spans="1:9" x14ac:dyDescent="0.25">
      <c r="I93" s="48"/>
    </row>
    <row r="94" spans="1:9" ht="13" x14ac:dyDescent="0.3">
      <c r="A94">
        <v>6</v>
      </c>
      <c r="B94" s="1" t="s">
        <v>165</v>
      </c>
      <c r="I94" s="48"/>
    </row>
    <row r="95" spans="1:9" x14ac:dyDescent="0.25">
      <c r="I95" s="48"/>
    </row>
    <row r="96" spans="1:9" x14ac:dyDescent="0.25">
      <c r="B96" s="93" t="s">
        <v>827</v>
      </c>
      <c r="C96" s="37" t="s">
        <v>166</v>
      </c>
      <c r="I96" s="48"/>
    </row>
    <row r="97" spans="1:9" ht="13" x14ac:dyDescent="0.3">
      <c r="B97" s="4"/>
      <c r="C97" s="94" t="s">
        <v>167</v>
      </c>
      <c r="I97" s="45">
        <v>1905.99</v>
      </c>
    </row>
    <row r="98" spans="1:9" x14ac:dyDescent="0.25">
      <c r="B98" s="4"/>
      <c r="C98" s="95"/>
      <c r="I98" s="118"/>
    </row>
    <row r="99" spans="1:9" ht="13" x14ac:dyDescent="0.3">
      <c r="B99" s="4"/>
      <c r="C99" s="94" t="s">
        <v>168</v>
      </c>
      <c r="I99" s="45">
        <v>3454.43</v>
      </c>
    </row>
    <row r="100" spans="1:9" x14ac:dyDescent="0.25">
      <c r="B100" s="4"/>
      <c r="C100" s="95"/>
      <c r="I100" s="118"/>
    </row>
    <row r="101" spans="1:9" ht="13" x14ac:dyDescent="0.3">
      <c r="B101" s="4"/>
      <c r="C101" s="94" t="s">
        <v>169</v>
      </c>
      <c r="I101" s="45">
        <v>1477.22</v>
      </c>
    </row>
    <row r="102" spans="1:9" x14ac:dyDescent="0.25">
      <c r="B102" s="4"/>
      <c r="I102" s="48"/>
    </row>
    <row r="103" spans="1:9" x14ac:dyDescent="0.25">
      <c r="B103" s="93" t="s">
        <v>829</v>
      </c>
      <c r="C103" s="37" t="s">
        <v>170</v>
      </c>
      <c r="I103" s="48"/>
    </row>
    <row r="104" spans="1:9" ht="13" x14ac:dyDescent="0.3">
      <c r="B104" s="4"/>
      <c r="C104" s="94" t="s">
        <v>171</v>
      </c>
      <c r="I104" s="45">
        <v>25.68</v>
      </c>
    </row>
    <row r="105" spans="1:9" x14ac:dyDescent="0.25">
      <c r="C105" s="95"/>
      <c r="I105" s="48"/>
    </row>
    <row r="106" spans="1:9" ht="13" x14ac:dyDescent="0.3">
      <c r="C106" s="94" t="s">
        <v>172</v>
      </c>
      <c r="I106" s="45">
        <v>52.06</v>
      </c>
    </row>
    <row r="107" spans="1:9" x14ac:dyDescent="0.25">
      <c r="C107" s="95"/>
      <c r="I107" s="48"/>
    </row>
    <row r="108" spans="1:9" ht="13" x14ac:dyDescent="0.3">
      <c r="A108">
        <v>7</v>
      </c>
      <c r="B108" s="1" t="s">
        <v>173</v>
      </c>
      <c r="I108" s="48"/>
    </row>
    <row r="109" spans="1:9" x14ac:dyDescent="0.25">
      <c r="B109" s="93" t="s">
        <v>827</v>
      </c>
      <c r="C109" s="37" t="s">
        <v>174</v>
      </c>
      <c r="I109" s="48"/>
    </row>
    <row r="110" spans="1:9" ht="13" x14ac:dyDescent="0.3">
      <c r="B110" s="4"/>
      <c r="C110" s="94" t="s">
        <v>175</v>
      </c>
      <c r="I110" s="45">
        <v>24.57</v>
      </c>
    </row>
    <row r="111" spans="1:9" x14ac:dyDescent="0.25">
      <c r="B111" s="4"/>
      <c r="C111" s="95"/>
      <c r="I111" s="48"/>
    </row>
    <row r="112" spans="1:9" ht="13" x14ac:dyDescent="0.3">
      <c r="B112" s="4"/>
      <c r="C112" s="94" t="s">
        <v>176</v>
      </c>
      <c r="I112" s="45">
        <v>9.2200000000000006</v>
      </c>
    </row>
    <row r="113" spans="2:9" x14ac:dyDescent="0.25">
      <c r="B113" s="4"/>
      <c r="I113" s="48"/>
    </row>
    <row r="114" spans="2:9" x14ac:dyDescent="0.25">
      <c r="B114" s="98" t="s">
        <v>829</v>
      </c>
      <c r="C114" s="972" t="s">
        <v>177</v>
      </c>
      <c r="D114" s="972"/>
      <c r="E114" s="972"/>
      <c r="F114" s="972"/>
      <c r="G114" s="972"/>
      <c r="I114" s="47">
        <v>3.36</v>
      </c>
    </row>
    <row r="115" spans="2:9" x14ac:dyDescent="0.25">
      <c r="B115" s="4"/>
      <c r="I115" s="48"/>
    </row>
    <row r="116" spans="2:9" x14ac:dyDescent="0.25">
      <c r="B116" s="97" t="s">
        <v>848</v>
      </c>
      <c r="C116" s="16" t="s">
        <v>178</v>
      </c>
      <c r="I116" s="45">
        <v>58.56</v>
      </c>
    </row>
  </sheetData>
  <mergeCells count="20">
    <mergeCell ref="C78:I78"/>
    <mergeCell ref="C81:G81"/>
    <mergeCell ref="C90:G90"/>
    <mergeCell ref="C114:G114"/>
    <mergeCell ref="C65:G65"/>
    <mergeCell ref="C69:G69"/>
    <mergeCell ref="C71:G71"/>
    <mergeCell ref="C73:G73"/>
    <mergeCell ref="C59:G59"/>
    <mergeCell ref="C61:G61"/>
    <mergeCell ref="C63:G63"/>
    <mergeCell ref="C44:G44"/>
    <mergeCell ref="C49:I49"/>
    <mergeCell ref="C52:G52"/>
    <mergeCell ref="C56:I56"/>
    <mergeCell ref="C13:G13"/>
    <mergeCell ref="C19:G19"/>
    <mergeCell ref="C26:G26"/>
    <mergeCell ref="C28:G28"/>
    <mergeCell ref="C57:G57"/>
  </mergeCells>
  <phoneticPr fontId="30"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O65519"/>
  <sheetViews>
    <sheetView workbookViewId="0">
      <pane ySplit="2" topLeftCell="A3" activePane="bottomLeft" state="frozen"/>
      <selection activeCell="F287" sqref="F287"/>
      <selection pane="bottomLeft" activeCell="D22" sqref="D22"/>
    </sheetView>
  </sheetViews>
  <sheetFormatPr defaultRowHeight="12.5" x14ac:dyDescent="0.25"/>
  <cols>
    <col min="1" max="1" width="21.54296875" bestFit="1" customWidth="1"/>
    <col min="3" max="4" width="11.1796875" bestFit="1" customWidth="1"/>
    <col min="5" max="5" width="9.54296875" bestFit="1" customWidth="1"/>
    <col min="6" max="6" width="9.1796875" style="42" customWidth="1"/>
    <col min="8" max="8" width="10.1796875" bestFit="1" customWidth="1"/>
    <col min="9" max="9" width="12.54296875" customWidth="1"/>
    <col min="10" max="10" width="10.54296875" customWidth="1"/>
    <col min="11" max="11" width="9.1796875" customWidth="1"/>
    <col min="12" max="12" width="9.54296875" customWidth="1"/>
    <col min="13" max="17" width="9.1796875" customWidth="1"/>
  </cols>
  <sheetData>
    <row r="1" spans="1:13" ht="25.5" customHeight="1" x14ac:dyDescent="0.3">
      <c r="B1" s="5"/>
      <c r="C1" s="3" t="s">
        <v>945</v>
      </c>
      <c r="D1" s="266" t="s">
        <v>946</v>
      </c>
      <c r="E1" s="4" t="s">
        <v>947</v>
      </c>
      <c r="F1" s="2" t="s">
        <v>948</v>
      </c>
      <c r="H1" s="977" t="s">
        <v>605</v>
      </c>
      <c r="J1" s="42"/>
    </row>
    <row r="2" spans="1:13" ht="13" x14ac:dyDescent="0.3">
      <c r="A2" s="1" t="s">
        <v>320</v>
      </c>
      <c r="B2" s="2" t="s">
        <v>321</v>
      </c>
      <c r="C2" s="3" t="s">
        <v>322</v>
      </c>
      <c r="D2" s="267" t="s">
        <v>322</v>
      </c>
      <c r="E2" s="4" t="s">
        <v>323</v>
      </c>
      <c r="F2" s="2" t="s">
        <v>324</v>
      </c>
      <c r="H2" s="977"/>
    </row>
    <row r="3" spans="1:13" hidden="1" x14ac:dyDescent="0.25">
      <c r="A3" t="s">
        <v>1133</v>
      </c>
      <c r="B3" s="5">
        <v>0</v>
      </c>
      <c r="C3">
        <v>0</v>
      </c>
      <c r="D3" s="202">
        <v>0</v>
      </c>
      <c r="E3" s="6">
        <f>IF(F3="Yes",'MD Rates'!$B$1,H3)</f>
        <v>39539</v>
      </c>
      <c r="F3" s="204" t="str">
        <f>IF(C3&lt;&gt;D3,"Yes","No")</f>
        <v>No</v>
      </c>
      <c r="H3" s="6">
        <v>39539</v>
      </c>
    </row>
    <row r="4" spans="1:13" hidden="1" x14ac:dyDescent="0.25">
      <c r="A4" s="434" t="s">
        <v>1133</v>
      </c>
      <c r="B4" s="435">
        <v>10</v>
      </c>
      <c r="C4" s="434">
        <v>33135</v>
      </c>
      <c r="D4" s="434">
        <f>'MD Rates'!C15</f>
        <v>33633</v>
      </c>
      <c r="E4" s="436">
        <f>IF(F4="Yes",'MD Rates'!$B$1,H4)</f>
        <v>43191</v>
      </c>
      <c r="F4" s="625" t="s">
        <v>528</v>
      </c>
      <c r="G4" s="434"/>
      <c r="H4" s="436">
        <v>43191</v>
      </c>
      <c r="I4" s="11" t="s">
        <v>23</v>
      </c>
      <c r="J4" s="42" t="s">
        <v>1283</v>
      </c>
    </row>
    <row r="5" spans="1:13" x14ac:dyDescent="0.25">
      <c r="A5" t="s">
        <v>1133</v>
      </c>
      <c r="B5" s="5">
        <v>12</v>
      </c>
      <c r="C5">
        <v>33298</v>
      </c>
      <c r="D5" s="202">
        <f>'MD Rates'!C14</f>
        <v>33798</v>
      </c>
      <c r="E5" s="6">
        <f>IF(F5="Yes",'MD Rates'!$B$1,H5)</f>
        <v>44652</v>
      </c>
      <c r="F5" s="204" t="str">
        <f t="shared" ref="F5:F77" si="0">IF(C5&lt;&gt;D5,"Yes","No")</f>
        <v>Yes</v>
      </c>
      <c r="H5" s="6">
        <v>44652</v>
      </c>
      <c r="I5" s="11" t="s">
        <v>1410</v>
      </c>
      <c r="J5" s="11" t="s">
        <v>1432</v>
      </c>
      <c r="K5" s="11" t="s">
        <v>1460</v>
      </c>
    </row>
    <row r="6" spans="1:13" hidden="1" x14ac:dyDescent="0.25">
      <c r="A6" s="434" t="s">
        <v>1133</v>
      </c>
      <c r="B6" s="435">
        <v>20</v>
      </c>
      <c r="C6" s="434">
        <v>35303</v>
      </c>
      <c r="D6" s="434">
        <f>'MD Rates'!D15</f>
        <v>35833</v>
      </c>
      <c r="E6" s="436">
        <f>IF(F6="Yes",'MD Rates'!$B$1,H6)</f>
        <v>43191</v>
      </c>
      <c r="F6" s="625" t="s">
        <v>528</v>
      </c>
      <c r="G6" s="434"/>
      <c r="H6" s="436">
        <v>43191</v>
      </c>
      <c r="I6" s="11" t="s">
        <v>23</v>
      </c>
      <c r="J6" s="42" t="s">
        <v>1283</v>
      </c>
    </row>
    <row r="7" spans="1:13" x14ac:dyDescent="0.25">
      <c r="A7" t="s">
        <v>1133</v>
      </c>
      <c r="B7" s="5">
        <v>22</v>
      </c>
      <c r="C7">
        <v>35476</v>
      </c>
      <c r="D7" s="202">
        <f>'MD Rates'!D14</f>
        <v>36009</v>
      </c>
      <c r="E7" s="6">
        <f>IF(F7="Yes",'MD Rates'!$B$1,H7)</f>
        <v>44652</v>
      </c>
      <c r="F7" s="204" t="str">
        <f t="shared" si="0"/>
        <v>Yes</v>
      </c>
      <c r="H7" s="6">
        <v>44652</v>
      </c>
      <c r="I7" s="11" t="s">
        <v>1411</v>
      </c>
      <c r="J7" s="11" t="s">
        <v>1433</v>
      </c>
      <c r="K7" s="11" t="s">
        <v>1461</v>
      </c>
    </row>
    <row r="8" spans="1:13" x14ac:dyDescent="0.25">
      <c r="A8" t="s">
        <v>1133</v>
      </c>
      <c r="B8" s="5">
        <v>30</v>
      </c>
      <c r="C8">
        <v>36941</v>
      </c>
      <c r="D8" s="202">
        <f>'MD Rates'!C28</f>
        <v>37496</v>
      </c>
      <c r="E8" s="6">
        <f>IF(F8="Yes",'MD Rates'!$B$1,H8)</f>
        <v>44652</v>
      </c>
      <c r="F8" s="204" t="str">
        <f t="shared" si="0"/>
        <v>Yes</v>
      </c>
      <c r="H8" s="6">
        <v>44652</v>
      </c>
      <c r="I8" s="11" t="s">
        <v>1418</v>
      </c>
      <c r="J8" s="11" t="s">
        <v>1439</v>
      </c>
      <c r="K8" s="11" t="s">
        <v>1450</v>
      </c>
      <c r="L8" s="11" t="s">
        <v>1468</v>
      </c>
      <c r="M8" s="11" t="s">
        <v>1471</v>
      </c>
    </row>
    <row r="9" spans="1:13" ht="14.5" hidden="1" x14ac:dyDescent="0.35">
      <c r="A9" s="434" t="s">
        <v>1133</v>
      </c>
      <c r="B9" s="435">
        <v>40</v>
      </c>
      <c r="C9" s="434">
        <v>37468</v>
      </c>
      <c r="D9" s="434">
        <f>'MD Rates'!E15</f>
        <v>38031</v>
      </c>
      <c r="E9" s="436">
        <f>IF(F9="Yes",'MD Rates'!$B$1,H9)</f>
        <v>43191</v>
      </c>
      <c r="F9" s="625" t="s">
        <v>528</v>
      </c>
      <c r="G9" s="434"/>
      <c r="H9" s="436">
        <v>43191</v>
      </c>
      <c r="I9" s="11" t="s">
        <v>1261</v>
      </c>
      <c r="J9" s="42" t="s">
        <v>1283</v>
      </c>
      <c r="K9" s="404"/>
    </row>
    <row r="10" spans="1:13" ht="14.5" hidden="1" x14ac:dyDescent="0.35">
      <c r="A10" t="s">
        <v>1133</v>
      </c>
      <c r="B10" s="5">
        <v>50</v>
      </c>
      <c r="C10">
        <v>33657</v>
      </c>
      <c r="D10" s="202">
        <f>'MD Rates'!C27</f>
        <v>33657</v>
      </c>
      <c r="E10" s="6">
        <f>IF(F10="Yes",'MD Rates'!$B$1,H10)</f>
        <v>42826</v>
      </c>
      <c r="F10" s="204" t="str">
        <f t="shared" si="0"/>
        <v>No</v>
      </c>
      <c r="H10" s="6">
        <v>42826</v>
      </c>
      <c r="I10" t="s">
        <v>325</v>
      </c>
      <c r="J10" s="42"/>
      <c r="K10" s="404"/>
    </row>
    <row r="11" spans="1:13" x14ac:dyDescent="0.25">
      <c r="A11" t="s">
        <v>1133</v>
      </c>
      <c r="B11" s="5">
        <v>60</v>
      </c>
      <c r="C11">
        <v>38771</v>
      </c>
      <c r="D11" s="202">
        <f>'MD Rates'!D28</f>
        <v>39353</v>
      </c>
      <c r="E11" s="6">
        <f>IF(F11="Yes",'MD Rates'!$B$1,H11)</f>
        <v>44652</v>
      </c>
      <c r="F11" s="204" t="str">
        <f t="shared" si="0"/>
        <v>Yes</v>
      </c>
      <c r="H11" s="6">
        <v>44652</v>
      </c>
      <c r="I11" s="11" t="s">
        <v>1419</v>
      </c>
      <c r="J11" s="11" t="s">
        <v>1440</v>
      </c>
      <c r="K11" s="11" t="s">
        <v>1451</v>
      </c>
      <c r="L11" s="11" t="s">
        <v>1469</v>
      </c>
      <c r="M11" s="11" t="s">
        <v>1472</v>
      </c>
    </row>
    <row r="12" spans="1:13" x14ac:dyDescent="0.25">
      <c r="A12" t="s">
        <v>1133</v>
      </c>
      <c r="B12" s="5">
        <v>70</v>
      </c>
      <c r="C12">
        <v>37653</v>
      </c>
      <c r="D12" s="202">
        <f>'MD Rates'!E14</f>
        <v>38218</v>
      </c>
      <c r="E12" s="6">
        <f>IF(F12="Yes",'MD Rates'!$B$1,H12)</f>
        <v>44652</v>
      </c>
      <c r="F12" s="204" t="str">
        <f t="shared" si="0"/>
        <v>Yes</v>
      </c>
      <c r="H12" s="6">
        <v>44652</v>
      </c>
      <c r="I12" s="11" t="s">
        <v>1413</v>
      </c>
      <c r="J12" s="11" t="s">
        <v>1434</v>
      </c>
      <c r="K12" s="11" t="s">
        <v>1462</v>
      </c>
    </row>
    <row r="13" spans="1:13" x14ac:dyDescent="0.25">
      <c r="A13" t="s">
        <v>1133</v>
      </c>
      <c r="B13" s="274">
        <v>72</v>
      </c>
      <c r="C13" s="608">
        <v>39837.1</v>
      </c>
      <c r="D13" s="609">
        <f>ROUND('MD Rates'!C253*40*52.1428,2)</f>
        <v>40421.1</v>
      </c>
      <c r="E13" s="6">
        <f>IF(F13="Yes",'MD Rates'!$B$1,H13)</f>
        <v>44652</v>
      </c>
      <c r="F13" s="204" t="str">
        <f>IF(C13&lt;&gt;D13,"Yes","No")</f>
        <v>Yes</v>
      </c>
      <c r="G13" t="s">
        <v>325</v>
      </c>
      <c r="H13" s="6">
        <v>44652</v>
      </c>
      <c r="I13" s="11" t="s">
        <v>1417</v>
      </c>
    </row>
    <row r="14" spans="1:13" hidden="1" x14ac:dyDescent="0.25">
      <c r="A14" t="s">
        <v>1133</v>
      </c>
      <c r="B14" s="5">
        <v>80</v>
      </c>
      <c r="C14">
        <v>35480</v>
      </c>
      <c r="D14" s="202">
        <f>'MD Rates'!D27</f>
        <v>35480</v>
      </c>
      <c r="E14" s="6">
        <f>IF(F14="Yes",'MD Rates'!$B$1,H14)</f>
        <v>42826</v>
      </c>
      <c r="F14" s="204" t="str">
        <f t="shared" si="0"/>
        <v>No</v>
      </c>
      <c r="H14" s="6">
        <v>42826</v>
      </c>
      <c r="I14" t="s">
        <v>325</v>
      </c>
    </row>
    <row r="15" spans="1:13" x14ac:dyDescent="0.25">
      <c r="A15" t="s">
        <v>1133</v>
      </c>
      <c r="B15" s="5">
        <v>90</v>
      </c>
      <c r="C15">
        <v>40600</v>
      </c>
      <c r="D15" s="618">
        <f>'MD Rates'!E28</f>
        <v>41209</v>
      </c>
      <c r="E15" s="6">
        <f>IF(F15="Yes",'MD Rates'!$B$1,H15)</f>
        <v>44652</v>
      </c>
      <c r="F15" s="204" t="str">
        <f t="shared" si="0"/>
        <v>Yes</v>
      </c>
      <c r="H15" s="6">
        <v>44652</v>
      </c>
      <c r="I15" s="11" t="s">
        <v>1420</v>
      </c>
      <c r="J15" t="s">
        <v>1441</v>
      </c>
      <c r="K15" s="11" t="s">
        <v>1452</v>
      </c>
      <c r="L15" s="11" t="s">
        <v>1470</v>
      </c>
      <c r="M15" s="11" t="s">
        <v>1473</v>
      </c>
    </row>
    <row r="16" spans="1:13" x14ac:dyDescent="0.25">
      <c r="A16" t="s">
        <v>1133</v>
      </c>
      <c r="B16" s="5">
        <v>100</v>
      </c>
      <c r="C16">
        <v>39831</v>
      </c>
      <c r="D16" s="202">
        <f>'MD Rates'!F14</f>
        <v>40429</v>
      </c>
      <c r="E16" s="6">
        <f>IF(F16="Yes",'MD Rates'!$B$1,H16)</f>
        <v>44652</v>
      </c>
      <c r="F16" s="204" t="str">
        <f t="shared" si="0"/>
        <v>Yes</v>
      </c>
      <c r="H16" s="6">
        <v>44652</v>
      </c>
      <c r="I16" s="11" t="s">
        <v>1412</v>
      </c>
      <c r="J16" s="11" t="s">
        <v>1435</v>
      </c>
      <c r="K16" s="11" t="s">
        <v>1463</v>
      </c>
    </row>
    <row r="17" spans="1:15" x14ac:dyDescent="0.25">
      <c r="A17" t="s">
        <v>1133</v>
      </c>
      <c r="B17" s="5">
        <v>110</v>
      </c>
      <c r="C17">
        <v>42431</v>
      </c>
      <c r="D17" s="618">
        <f>'MD Rates'!F28</f>
        <v>43068</v>
      </c>
      <c r="E17" s="6">
        <f>IF(F17="Yes",'MD Rates'!$B$1,H17)</f>
        <v>44652</v>
      </c>
      <c r="F17" s="204" t="str">
        <f t="shared" si="0"/>
        <v>Yes</v>
      </c>
      <c r="H17" s="6">
        <v>44652</v>
      </c>
      <c r="I17" s="11" t="s">
        <v>1421</v>
      </c>
      <c r="J17" s="11" t="s">
        <v>1442</v>
      </c>
      <c r="K17" s="11" t="s">
        <v>1453</v>
      </c>
      <c r="L17" s="11" t="s">
        <v>1475</v>
      </c>
      <c r="M17" s="11" t="s">
        <v>1474</v>
      </c>
    </row>
    <row r="18" spans="1:15" hidden="1" x14ac:dyDescent="0.25">
      <c r="A18" t="s">
        <v>1133</v>
      </c>
      <c r="B18" s="5">
        <v>120</v>
      </c>
      <c r="C18">
        <v>37302</v>
      </c>
      <c r="D18" s="202">
        <f>'MD Rates'!E27</f>
        <v>37302</v>
      </c>
      <c r="E18" s="6">
        <f>IF(F18="Yes",'MD Rates'!$B$1,H18)</f>
        <v>42826</v>
      </c>
      <c r="F18" s="204" t="str">
        <f t="shared" si="0"/>
        <v>No</v>
      </c>
      <c r="H18" s="6">
        <v>42826</v>
      </c>
      <c r="I18" t="s">
        <v>325</v>
      </c>
    </row>
    <row r="19" spans="1:15" x14ac:dyDescent="0.25">
      <c r="A19" t="s">
        <v>1133</v>
      </c>
      <c r="B19" s="5">
        <v>130</v>
      </c>
      <c r="C19">
        <v>42007</v>
      </c>
      <c r="D19" s="202">
        <f>'MD Rates'!G14</f>
        <v>42638</v>
      </c>
      <c r="E19" s="6">
        <f>IF(F19="Yes",'MD Rates'!$B$1,H19)</f>
        <v>44652</v>
      </c>
      <c r="F19" s="204" t="str">
        <f t="shared" si="0"/>
        <v>Yes</v>
      </c>
      <c r="H19" s="6">
        <v>44652</v>
      </c>
      <c r="I19" s="11" t="s">
        <v>1414</v>
      </c>
      <c r="J19" s="11" t="s">
        <v>1436</v>
      </c>
      <c r="K19" s="11" t="s">
        <v>1464</v>
      </c>
    </row>
    <row r="20" spans="1:15" x14ac:dyDescent="0.25">
      <c r="A20" t="s">
        <v>1133</v>
      </c>
      <c r="B20" s="5">
        <v>140</v>
      </c>
      <c r="C20" s="136">
        <v>44635</v>
      </c>
      <c r="D20" s="617">
        <f>'MD Rates'!G28</f>
        <v>45305</v>
      </c>
      <c r="E20" s="6">
        <f>IF(F20="Yes",'MD Rates'!$B$1,H20)</f>
        <v>44652</v>
      </c>
      <c r="F20" s="204" t="str">
        <f t="shared" si="0"/>
        <v>Yes</v>
      </c>
      <c r="H20" s="6">
        <v>44652</v>
      </c>
      <c r="I20" s="11" t="s">
        <v>1422</v>
      </c>
      <c r="J20" s="11" t="s">
        <v>1443</v>
      </c>
      <c r="K20" s="11" t="s">
        <v>1449</v>
      </c>
      <c r="L20" s="11" t="s">
        <v>1454</v>
      </c>
      <c r="M20" s="11" t="s">
        <v>1467</v>
      </c>
      <c r="N20" s="11" t="s">
        <v>1476</v>
      </c>
      <c r="O20" s="11" t="s">
        <v>1482</v>
      </c>
    </row>
    <row r="21" spans="1:15" hidden="1" x14ac:dyDescent="0.25">
      <c r="A21" t="s">
        <v>1133</v>
      </c>
      <c r="B21" s="5">
        <v>150</v>
      </c>
      <c r="C21">
        <v>39124</v>
      </c>
      <c r="D21" s="202">
        <f>'MD Rates'!F27</f>
        <v>39124</v>
      </c>
      <c r="E21" s="6">
        <f>IF(F21="Yes",'MD Rates'!$B$1,H21)</f>
        <v>42826</v>
      </c>
      <c r="F21" s="204" t="str">
        <f t="shared" si="0"/>
        <v>No</v>
      </c>
      <c r="H21" s="6">
        <v>42826</v>
      </c>
      <c r="I21" t="s">
        <v>325</v>
      </c>
    </row>
    <row r="22" spans="1:15" x14ac:dyDescent="0.25">
      <c r="A22" t="s">
        <v>1133</v>
      </c>
      <c r="B22" s="274">
        <v>155</v>
      </c>
      <c r="C22" s="275">
        <v>45718.81</v>
      </c>
      <c r="D22" s="609">
        <f>ROUND(('MD Rates'!C254*40)*52.1428,2)</f>
        <v>46407.09</v>
      </c>
      <c r="E22" s="6">
        <f>IF(F22="Yes",'MD Rates'!$B$1,H22)</f>
        <v>44652</v>
      </c>
      <c r="F22" s="204" t="str">
        <f>IF(C22&lt;&gt;D22,"Yes","No")</f>
        <v>Yes</v>
      </c>
      <c r="G22" t="s">
        <v>325</v>
      </c>
      <c r="H22" s="6">
        <v>44652</v>
      </c>
      <c r="I22" s="11" t="s">
        <v>1428</v>
      </c>
    </row>
    <row r="23" spans="1:15" x14ac:dyDescent="0.25">
      <c r="A23" t="s">
        <v>1133</v>
      </c>
      <c r="B23" s="5">
        <v>160</v>
      </c>
      <c r="C23">
        <v>44186</v>
      </c>
      <c r="D23" s="202">
        <f>'MD Rates'!H14</f>
        <v>44849</v>
      </c>
      <c r="E23" s="6">
        <f>IF(F23="Yes",'MD Rates'!$B$1,H23)</f>
        <v>44652</v>
      </c>
      <c r="F23" s="204" t="str">
        <f t="shared" si="0"/>
        <v>Yes</v>
      </c>
      <c r="H23" s="6">
        <v>44652</v>
      </c>
      <c r="I23" s="11" t="s">
        <v>1415</v>
      </c>
      <c r="J23" s="11" t="s">
        <v>1437</v>
      </c>
      <c r="K23" s="11" t="s">
        <v>1465</v>
      </c>
    </row>
    <row r="24" spans="1:15" x14ac:dyDescent="0.25">
      <c r="A24" t="s">
        <v>1133</v>
      </c>
      <c r="B24" s="5">
        <v>162</v>
      </c>
      <c r="C24">
        <v>46363</v>
      </c>
      <c r="D24" s="202">
        <f>'MD Rates'!I14</f>
        <v>47059</v>
      </c>
      <c r="E24" s="6">
        <f>IF(F24="Yes",'MD Rates'!$B$1,H24)</f>
        <v>44652</v>
      </c>
      <c r="F24" s="204" t="str">
        <f t="shared" si="0"/>
        <v>Yes</v>
      </c>
      <c r="H24" s="6">
        <v>44652</v>
      </c>
      <c r="I24" s="11" t="s">
        <v>1416</v>
      </c>
      <c r="J24" s="11" t="s">
        <v>1438</v>
      </c>
      <c r="K24" s="11" t="s">
        <v>1466</v>
      </c>
    </row>
    <row r="25" spans="1:15" hidden="1" x14ac:dyDescent="0.25">
      <c r="A25" t="s">
        <v>1133</v>
      </c>
      <c r="B25" s="5">
        <v>170</v>
      </c>
      <c r="C25">
        <v>40946</v>
      </c>
      <c r="D25" s="202">
        <f>'MD Rates'!G27</f>
        <v>40946</v>
      </c>
      <c r="E25" s="6">
        <f>IF(F25="Yes",'MD Rates'!$B$1,H25)</f>
        <v>42826</v>
      </c>
      <c r="F25" s="204" t="str">
        <f t="shared" si="0"/>
        <v>No</v>
      </c>
      <c r="H25" s="6">
        <v>42826</v>
      </c>
      <c r="I25" t="s">
        <v>325</v>
      </c>
    </row>
    <row r="26" spans="1:15" x14ac:dyDescent="0.25">
      <c r="A26" t="s">
        <v>1133</v>
      </c>
      <c r="B26" s="5">
        <v>180</v>
      </c>
      <c r="C26">
        <v>46844</v>
      </c>
      <c r="D26" s="618">
        <f>'MD Rates'!H28</f>
        <v>47547</v>
      </c>
      <c r="E26" s="6">
        <f>IF(F26="Yes",'MD Rates'!$B$1,H26)</f>
        <v>44652</v>
      </c>
      <c r="F26" s="204" t="str">
        <f t="shared" si="0"/>
        <v>Yes</v>
      </c>
      <c r="H26" s="6">
        <v>44652</v>
      </c>
      <c r="I26" s="11" t="s">
        <v>1423</v>
      </c>
      <c r="J26" s="11" t="s">
        <v>1444</v>
      </c>
      <c r="K26" s="11" t="s">
        <v>1454</v>
      </c>
      <c r="L26" s="11" t="s">
        <v>1477</v>
      </c>
      <c r="M26" s="11" t="s">
        <v>1483</v>
      </c>
    </row>
    <row r="27" spans="1:15" hidden="1" x14ac:dyDescent="0.25">
      <c r="A27" t="s">
        <v>1133</v>
      </c>
      <c r="B27" s="279">
        <v>190</v>
      </c>
      <c r="C27" s="283"/>
      <c r="D27" s="610"/>
      <c r="E27" s="276" t="str">
        <f>IF(F27="Yes",'MD Rates'!$B$1,H27)</f>
        <v xml:space="preserve"> </v>
      </c>
      <c r="F27" s="277" t="s">
        <v>528</v>
      </c>
      <c r="G27" s="278" t="s">
        <v>23</v>
      </c>
      <c r="H27" s="278" t="s">
        <v>325</v>
      </c>
      <c r="I27" s="42" t="s">
        <v>1261</v>
      </c>
    </row>
    <row r="28" spans="1:15" hidden="1" x14ac:dyDescent="0.25">
      <c r="A28" t="s">
        <v>1133</v>
      </c>
      <c r="B28" s="5">
        <v>200</v>
      </c>
      <c r="C28">
        <v>42758</v>
      </c>
      <c r="D28" s="202">
        <f>'MD Rates'!H27</f>
        <v>42758</v>
      </c>
      <c r="E28" s="6">
        <f>IF(F28="Yes",'MD Rates'!$B$1,H28)</f>
        <v>42826</v>
      </c>
      <c r="F28" s="204" t="str">
        <f t="shared" si="0"/>
        <v>No</v>
      </c>
      <c r="H28" s="6">
        <v>42826</v>
      </c>
      <c r="I28" t="s">
        <v>325</v>
      </c>
    </row>
    <row r="29" spans="1:15" x14ac:dyDescent="0.25">
      <c r="A29" t="s">
        <v>1133</v>
      </c>
      <c r="B29" s="5">
        <v>210</v>
      </c>
      <c r="C29">
        <v>49051</v>
      </c>
      <c r="D29" s="618">
        <f>'MD Rates'!I28</f>
        <v>49787</v>
      </c>
      <c r="E29" s="6">
        <f>IF(F29="Yes",'MD Rates'!$B$1,H29)</f>
        <v>44652</v>
      </c>
      <c r="F29" s="204" t="str">
        <f t="shared" si="0"/>
        <v>Yes</v>
      </c>
      <c r="H29" s="6">
        <v>44652</v>
      </c>
      <c r="I29" s="11" t="s">
        <v>1424</v>
      </c>
      <c r="J29" s="11" t="s">
        <v>1445</v>
      </c>
      <c r="K29" s="11" t="s">
        <v>1455</v>
      </c>
      <c r="L29" s="11" t="s">
        <v>1478</v>
      </c>
      <c r="M29" s="11" t="s">
        <v>1484</v>
      </c>
    </row>
    <row r="30" spans="1:15" hidden="1" x14ac:dyDescent="0.25">
      <c r="A30" t="s">
        <v>1133</v>
      </c>
      <c r="B30" s="5">
        <v>220</v>
      </c>
      <c r="C30">
        <v>44590</v>
      </c>
      <c r="D30" s="202">
        <f>'MD Rates'!I27</f>
        <v>44590</v>
      </c>
      <c r="E30" s="6">
        <f>IF(F30="Yes",'MD Rates'!$B$1,H30)</f>
        <v>42826</v>
      </c>
      <c r="F30" s="204" t="str">
        <f t="shared" si="0"/>
        <v>No</v>
      </c>
      <c r="H30" s="6">
        <v>42826</v>
      </c>
      <c r="I30" t="s">
        <v>325</v>
      </c>
    </row>
    <row r="31" spans="1:15" x14ac:dyDescent="0.25">
      <c r="A31" t="s">
        <v>1133</v>
      </c>
      <c r="B31" s="5">
        <v>230</v>
      </c>
      <c r="C31">
        <v>51259</v>
      </c>
      <c r="D31" s="618">
        <f>'MD Rates'!J28</f>
        <v>52028</v>
      </c>
      <c r="E31" s="6">
        <f>IF(F31="Yes",'MD Rates'!$B$1,H31)</f>
        <v>44652</v>
      </c>
      <c r="F31" s="204" t="str">
        <f t="shared" si="0"/>
        <v>Yes</v>
      </c>
      <c r="H31" s="6">
        <v>44652</v>
      </c>
      <c r="I31" s="11" t="s">
        <v>1425</v>
      </c>
      <c r="J31" s="11" t="s">
        <v>1446</v>
      </c>
      <c r="K31" s="11" t="s">
        <v>1456</v>
      </c>
      <c r="L31" s="11" t="s">
        <v>1479</v>
      </c>
      <c r="M31" s="11" t="s">
        <v>1485</v>
      </c>
    </row>
    <row r="32" spans="1:15" hidden="1" x14ac:dyDescent="0.25">
      <c r="A32" t="s">
        <v>1133</v>
      </c>
      <c r="B32" s="5">
        <v>240</v>
      </c>
      <c r="C32">
        <v>46413</v>
      </c>
      <c r="D32" s="202">
        <f>'MD Rates'!J27</f>
        <v>46413</v>
      </c>
      <c r="E32" s="6">
        <f>IF(F32="Yes",'MD Rates'!$B$1,H32)</f>
        <v>42826</v>
      </c>
      <c r="F32" s="204" t="str">
        <f t="shared" si="0"/>
        <v>No</v>
      </c>
      <c r="H32" s="6">
        <v>42826</v>
      </c>
      <c r="I32" t="s">
        <v>325</v>
      </c>
    </row>
    <row r="33" spans="1:14" x14ac:dyDescent="0.25">
      <c r="A33" t="s">
        <v>1133</v>
      </c>
      <c r="B33" s="5">
        <v>250</v>
      </c>
      <c r="C33">
        <v>53465</v>
      </c>
      <c r="D33" s="400">
        <f>'MD Rates'!K28</f>
        <v>54267</v>
      </c>
      <c r="E33" s="6">
        <f>IF(F33="Yes",'MD Rates'!$B$1,H33)</f>
        <v>44652</v>
      </c>
      <c r="F33" s="204" t="str">
        <f t="shared" si="0"/>
        <v>Yes</v>
      </c>
      <c r="H33" s="6">
        <v>44652</v>
      </c>
      <c r="I33" s="11" t="s">
        <v>1426</v>
      </c>
      <c r="J33" s="11" t="s">
        <v>1447</v>
      </c>
      <c r="K33" s="11" t="s">
        <v>1457</v>
      </c>
      <c r="L33" s="11" t="s">
        <v>1480</v>
      </c>
      <c r="M33" s="11" t="s">
        <v>1486</v>
      </c>
    </row>
    <row r="34" spans="1:14" hidden="1" x14ac:dyDescent="0.25">
      <c r="A34" t="s">
        <v>1133</v>
      </c>
      <c r="B34" s="5">
        <v>260</v>
      </c>
      <c r="C34">
        <v>47560</v>
      </c>
      <c r="D34" s="202">
        <f>'MD Rates'!C25</f>
        <v>47560</v>
      </c>
      <c r="E34" s="6">
        <f>IF(F34="Yes",'MD Rates'!$B$1,H34)</f>
        <v>42826</v>
      </c>
      <c r="F34" s="204" t="str">
        <f t="shared" si="0"/>
        <v>No</v>
      </c>
      <c r="H34" s="6">
        <v>42826</v>
      </c>
      <c r="I34" t="s">
        <v>325</v>
      </c>
    </row>
    <row r="35" spans="1:14" x14ac:dyDescent="0.25">
      <c r="A35" t="s">
        <v>1133</v>
      </c>
      <c r="B35" s="5">
        <v>266</v>
      </c>
      <c r="C35">
        <v>55674</v>
      </c>
      <c r="D35" s="618">
        <f>'MD Rates'!L28</f>
        <v>56510</v>
      </c>
      <c r="E35" s="6">
        <f>IF(F35="Yes",'MD Rates'!$B$1,H35)</f>
        <v>44652</v>
      </c>
      <c r="F35" s="204" t="str">
        <f>IF(C35&lt;&gt;D35,"Yes","No")</f>
        <v>Yes</v>
      </c>
      <c r="H35" s="6">
        <v>44652</v>
      </c>
      <c r="I35" s="11" t="s">
        <v>1427</v>
      </c>
      <c r="J35" s="11" t="s">
        <v>1448</v>
      </c>
      <c r="K35" s="11" t="s">
        <v>1458</v>
      </c>
      <c r="L35" s="11" t="s">
        <v>1481</v>
      </c>
      <c r="M35" s="11" t="s">
        <v>1487</v>
      </c>
    </row>
    <row r="36" spans="1:14" hidden="1" x14ac:dyDescent="0.25">
      <c r="A36" t="s">
        <v>1133</v>
      </c>
      <c r="B36" s="5">
        <v>270</v>
      </c>
      <c r="C36">
        <v>50455</v>
      </c>
      <c r="D36" s="202">
        <f>'MD Rates'!D25</f>
        <v>50455</v>
      </c>
      <c r="E36" s="6">
        <f>IF(F36="Yes",'MD Rates'!$B$1,H36)</f>
        <v>42826</v>
      </c>
      <c r="F36" s="204" t="str">
        <f t="shared" si="0"/>
        <v>No</v>
      </c>
      <c r="H36" s="6">
        <v>42826</v>
      </c>
      <c r="I36" t="s">
        <v>325</v>
      </c>
    </row>
    <row r="37" spans="1:14" hidden="1" x14ac:dyDescent="0.25">
      <c r="A37" t="s">
        <v>1133</v>
      </c>
      <c r="B37" s="5">
        <v>280</v>
      </c>
      <c r="C37">
        <v>53350</v>
      </c>
      <c r="D37" s="202">
        <f>'MD Rates'!E25</f>
        <v>53350</v>
      </c>
      <c r="E37" s="6">
        <f>IF(F37="Yes",'MD Rates'!$B$1,H37)</f>
        <v>42826</v>
      </c>
      <c r="F37" s="204" t="str">
        <f t="shared" si="0"/>
        <v>No</v>
      </c>
      <c r="H37" s="6">
        <v>42826</v>
      </c>
      <c r="I37" t="s">
        <v>325</v>
      </c>
    </row>
    <row r="38" spans="1:14" x14ac:dyDescent="0.25">
      <c r="A38" t="s">
        <v>1133</v>
      </c>
      <c r="B38" s="5">
        <v>285</v>
      </c>
      <c r="C38" s="136">
        <v>66676</v>
      </c>
      <c r="D38" s="268">
        <f>'MD Rates'!C165</f>
        <v>67677</v>
      </c>
      <c r="E38" s="6">
        <f>IF(F38="Yes",'MD Rates'!$B$1,H38)</f>
        <v>44652</v>
      </c>
      <c r="F38" s="204" t="str">
        <f t="shared" si="0"/>
        <v>Yes</v>
      </c>
      <c r="G38" t="s">
        <v>325</v>
      </c>
      <c r="H38" s="6">
        <v>44652</v>
      </c>
      <c r="I38" s="11" t="s">
        <v>1459</v>
      </c>
      <c r="J38" s="42"/>
    </row>
    <row r="39" spans="1:14" hidden="1" x14ac:dyDescent="0.25">
      <c r="A39" t="s">
        <v>1133</v>
      </c>
      <c r="B39" s="5">
        <v>290</v>
      </c>
      <c r="C39">
        <v>56243</v>
      </c>
      <c r="D39" s="202">
        <f>'MD Rates'!F25</f>
        <v>56243</v>
      </c>
      <c r="E39" s="6">
        <f>IF(F39="Yes",'MD Rates'!$B$1,H39)</f>
        <v>42826</v>
      </c>
      <c r="F39" s="204" t="str">
        <f t="shared" si="0"/>
        <v>No</v>
      </c>
      <c r="H39" s="6">
        <v>42826</v>
      </c>
      <c r="I39" t="s">
        <v>325</v>
      </c>
    </row>
    <row r="40" spans="1:14" hidden="1" x14ac:dyDescent="0.25">
      <c r="A40" t="s">
        <v>1133</v>
      </c>
      <c r="B40" s="5">
        <v>300</v>
      </c>
      <c r="C40">
        <v>59139</v>
      </c>
      <c r="D40" s="202">
        <f>'MD Rates'!G25</f>
        <v>59139</v>
      </c>
      <c r="E40" s="6">
        <f>IF(F40="Yes",'MD Rates'!$B$1,H40)</f>
        <v>42826</v>
      </c>
      <c r="F40" s="204" t="str">
        <f t="shared" si="0"/>
        <v>No</v>
      </c>
      <c r="H40" s="6">
        <v>42826</v>
      </c>
      <c r="I40" t="s">
        <v>325</v>
      </c>
    </row>
    <row r="41" spans="1:14" hidden="1" x14ac:dyDescent="0.25">
      <c r="A41" t="s">
        <v>1133</v>
      </c>
      <c r="B41" s="435">
        <v>310</v>
      </c>
      <c r="C41" s="434">
        <v>53793.64</v>
      </c>
      <c r="D41" s="434">
        <f>ROUND('Fees and Allowances'!I22*14*52.1428,2)</f>
        <v>53793.64</v>
      </c>
      <c r="E41" s="436">
        <f>IF(F41="Yes",'MD Rates'!$B$1,H41)</f>
        <v>38443</v>
      </c>
      <c r="F41" s="437" t="str">
        <f t="shared" si="0"/>
        <v>No</v>
      </c>
      <c r="G41" s="434" t="s">
        <v>325</v>
      </c>
      <c r="H41" s="436">
        <v>38443</v>
      </c>
      <c r="I41" t="s">
        <v>325</v>
      </c>
    </row>
    <row r="42" spans="1:14" hidden="1" x14ac:dyDescent="0.25">
      <c r="A42" t="s">
        <v>1133</v>
      </c>
      <c r="B42" s="5">
        <v>320</v>
      </c>
      <c r="C42">
        <v>62033</v>
      </c>
      <c r="D42" s="202">
        <f>'MD Rates'!H25</f>
        <v>62033</v>
      </c>
      <c r="E42" s="6">
        <f>IF(F42="Yes",'MD Rates'!$B$1,H42)</f>
        <v>42826</v>
      </c>
      <c r="F42" s="204" t="str">
        <f t="shared" si="0"/>
        <v>No</v>
      </c>
      <c r="H42" s="6">
        <v>42826</v>
      </c>
      <c r="I42" t="s">
        <v>325</v>
      </c>
    </row>
    <row r="43" spans="1:14" hidden="1" x14ac:dyDescent="0.25">
      <c r="A43" t="s">
        <v>1133</v>
      </c>
      <c r="B43" s="5">
        <v>330</v>
      </c>
      <c r="C43">
        <v>66634</v>
      </c>
      <c r="D43" s="584">
        <f>'MD Rates'!C10</f>
        <v>66634</v>
      </c>
      <c r="E43" s="6">
        <f>IF(F43="Yes",'MD Rates'!$B$1,H43)</f>
        <v>43191</v>
      </c>
      <c r="F43" s="204" t="str">
        <f t="shared" si="0"/>
        <v>No</v>
      </c>
      <c r="H43" s="6">
        <v>43191</v>
      </c>
      <c r="I43" s="42" t="s">
        <v>325</v>
      </c>
      <c r="J43" s="42"/>
      <c r="N43" s="42"/>
    </row>
    <row r="44" spans="1:14" hidden="1" x14ac:dyDescent="0.25">
      <c r="A44" t="s">
        <v>1133</v>
      </c>
      <c r="B44" s="5">
        <v>340</v>
      </c>
      <c r="C44">
        <v>64926</v>
      </c>
      <c r="D44" s="202">
        <f>'MD Rates'!I25</f>
        <v>64926</v>
      </c>
      <c r="E44" s="6">
        <f>IF(F44="Yes",'MD Rates'!$B$1,H44)</f>
        <v>42826</v>
      </c>
      <c r="F44" s="204" t="str">
        <f t="shared" si="0"/>
        <v>No</v>
      </c>
      <c r="H44" s="6">
        <v>42826</v>
      </c>
      <c r="I44" t="s">
        <v>325</v>
      </c>
    </row>
    <row r="45" spans="1:14" hidden="1" x14ac:dyDescent="0.25">
      <c r="A45" t="s">
        <v>1133</v>
      </c>
      <c r="B45" s="5">
        <v>350</v>
      </c>
      <c r="C45">
        <v>67822</v>
      </c>
      <c r="D45" s="202">
        <f>'MD Rates'!J25</f>
        <v>67822</v>
      </c>
      <c r="E45" s="6">
        <f>IF(F45="Yes",'MD Rates'!$B$1,H45)</f>
        <v>42826</v>
      </c>
      <c r="F45" s="204" t="str">
        <f t="shared" si="0"/>
        <v>No</v>
      </c>
      <c r="H45" s="6">
        <v>42826</v>
      </c>
      <c r="I45" t="s">
        <v>325</v>
      </c>
    </row>
    <row r="46" spans="1:14" ht="13" hidden="1" x14ac:dyDescent="0.3">
      <c r="A46" t="s">
        <v>1133</v>
      </c>
      <c r="B46" s="435">
        <v>360</v>
      </c>
      <c r="C46" s="438">
        <v>57755</v>
      </c>
      <c r="D46" s="438">
        <v>57755</v>
      </c>
      <c r="E46" s="436">
        <f>IF(F46="Yes",'MD Rates'!$B$1,H46)</f>
        <v>42826</v>
      </c>
      <c r="F46" s="437" t="str">
        <f t="shared" si="0"/>
        <v>No</v>
      </c>
      <c r="G46" s="434" t="s">
        <v>325</v>
      </c>
      <c r="H46" s="436">
        <f>H45</f>
        <v>42826</v>
      </c>
      <c r="I46" t="s">
        <v>325</v>
      </c>
    </row>
    <row r="47" spans="1:14" hidden="1" x14ac:dyDescent="0.25">
      <c r="A47" t="s">
        <v>1133</v>
      </c>
      <c r="B47" s="435">
        <v>370</v>
      </c>
      <c r="C47" s="434">
        <v>61962.33</v>
      </c>
      <c r="D47" s="434">
        <f>ROUND('Fees and Allowances'!I19*14*52.1428,2)</f>
        <v>61962.33</v>
      </c>
      <c r="E47" s="436">
        <f>IF(F47="Yes",'MD Rates'!$B$1,H47)</f>
        <v>38443</v>
      </c>
      <c r="F47" s="437" t="str">
        <f t="shared" si="0"/>
        <v>No</v>
      </c>
      <c r="G47" s="434" t="s">
        <v>325</v>
      </c>
      <c r="H47" s="436">
        <v>38443</v>
      </c>
      <c r="I47" t="s">
        <v>325</v>
      </c>
    </row>
    <row r="48" spans="1:14" hidden="1" x14ac:dyDescent="0.25">
      <c r="A48" t="s">
        <v>1133</v>
      </c>
      <c r="B48" s="5">
        <v>380</v>
      </c>
      <c r="C48">
        <v>71401</v>
      </c>
      <c r="D48" s="584">
        <f>'MD Rates'!D10</f>
        <v>71401</v>
      </c>
      <c r="E48" s="6">
        <f>IF(F48="Yes",'MD Rates'!$B$1,H48)</f>
        <v>43191</v>
      </c>
      <c r="F48" s="204" t="str">
        <f t="shared" si="0"/>
        <v>No</v>
      </c>
      <c r="H48" s="6">
        <v>43191</v>
      </c>
      <c r="I48" s="42" t="s">
        <v>325</v>
      </c>
      <c r="J48" s="42"/>
    </row>
    <row r="49" spans="1:14" hidden="1" x14ac:dyDescent="0.25">
      <c r="A49" t="s">
        <v>1133</v>
      </c>
      <c r="B49" s="5">
        <v>390</v>
      </c>
      <c r="C49">
        <v>76171</v>
      </c>
      <c r="D49" s="584">
        <f>'MD Rates'!E10</f>
        <v>76171</v>
      </c>
      <c r="E49" s="6">
        <f>IF(F49="Yes",'MD Rates'!$B$1,H49)</f>
        <v>43191</v>
      </c>
      <c r="F49" s="204" t="str">
        <f t="shared" si="0"/>
        <v>No</v>
      </c>
      <c r="H49" s="6">
        <v>43191</v>
      </c>
      <c r="I49" s="42" t="s">
        <v>325</v>
      </c>
      <c r="J49" s="42"/>
    </row>
    <row r="50" spans="1:14" ht="13" hidden="1" x14ac:dyDescent="0.3">
      <c r="A50" t="s">
        <v>1133</v>
      </c>
      <c r="B50" s="279">
        <v>400</v>
      </c>
      <c r="C50" s="278">
        <v>65645.179999999993</v>
      </c>
      <c r="D50" s="611">
        <v>65645.179999999993</v>
      </c>
      <c r="E50" s="276">
        <f>IF(F50="Yes",'MD Rates'!$B$1,H50)</f>
        <v>38443</v>
      </c>
      <c r="F50" s="277" t="str">
        <f t="shared" si="0"/>
        <v>No</v>
      </c>
      <c r="G50" s="278" t="s">
        <v>23</v>
      </c>
      <c r="H50" s="276">
        <v>38443</v>
      </c>
      <c r="I50" t="s">
        <v>325</v>
      </c>
    </row>
    <row r="51" spans="1:14" hidden="1" x14ac:dyDescent="0.25">
      <c r="A51" t="s">
        <v>1133</v>
      </c>
      <c r="B51" s="5">
        <v>410</v>
      </c>
      <c r="C51">
        <v>80939</v>
      </c>
      <c r="D51" s="584">
        <f>'MD Rates'!F10</f>
        <v>80939</v>
      </c>
      <c r="E51" s="6">
        <f>IF(F51="Yes",'MD Rates'!$B$1,H51)</f>
        <v>43191</v>
      </c>
      <c r="F51" s="204" t="str">
        <f t="shared" si="0"/>
        <v>No</v>
      </c>
      <c r="H51" s="6">
        <v>43191</v>
      </c>
      <c r="I51" s="42" t="s">
        <v>325</v>
      </c>
      <c r="J51" s="42"/>
    </row>
    <row r="52" spans="1:14" hidden="1" x14ac:dyDescent="0.25">
      <c r="A52" t="s">
        <v>1133</v>
      </c>
      <c r="B52" s="82">
        <v>417</v>
      </c>
      <c r="C52" s="613">
        <v>96539.19</v>
      </c>
      <c r="D52" s="672">
        <f>'MD Rates'!C369</f>
        <v>96539.19</v>
      </c>
      <c r="E52" s="6">
        <f>IF(F52="Yes",'MD Rates'!$B$1,H52)</f>
        <v>44652</v>
      </c>
      <c r="F52" s="204" t="str">
        <f t="shared" si="0"/>
        <v>No</v>
      </c>
      <c r="G52" t="s">
        <v>325</v>
      </c>
      <c r="H52" s="6">
        <v>44652</v>
      </c>
      <c r="I52" s="11" t="s">
        <v>871</v>
      </c>
      <c r="N52" s="42" t="s">
        <v>325</v>
      </c>
    </row>
    <row r="53" spans="1:14" hidden="1" x14ac:dyDescent="0.25">
      <c r="A53" t="s">
        <v>1133</v>
      </c>
      <c r="B53" s="5">
        <v>420</v>
      </c>
      <c r="C53">
        <v>86376</v>
      </c>
      <c r="D53" s="584">
        <f>'MD Rates'!G10</f>
        <v>86376</v>
      </c>
      <c r="E53" s="6">
        <f>IF(F53="Yes",'MD Rates'!$B$1,H53)</f>
        <v>43191</v>
      </c>
      <c r="F53" s="204" t="str">
        <f t="shared" si="0"/>
        <v>No</v>
      </c>
      <c r="H53" s="6">
        <v>43191</v>
      </c>
      <c r="I53" s="42" t="s">
        <v>325</v>
      </c>
      <c r="J53" s="42"/>
    </row>
    <row r="54" spans="1:14" ht="13" hidden="1" x14ac:dyDescent="0.3">
      <c r="A54" t="s">
        <v>1133</v>
      </c>
      <c r="B54" s="279">
        <v>430</v>
      </c>
      <c r="C54" s="283">
        <v>72700.100000000006</v>
      </c>
      <c r="D54" s="612">
        <v>72700.100000000006</v>
      </c>
      <c r="E54" s="276">
        <f>IF(F54="Yes",'MD Rates'!$B$1,H54)</f>
        <v>38443</v>
      </c>
      <c r="F54" s="277" t="str">
        <f t="shared" si="0"/>
        <v>No</v>
      </c>
      <c r="G54" s="278" t="s">
        <v>23</v>
      </c>
      <c r="H54" s="276">
        <v>38443</v>
      </c>
      <c r="I54" t="s">
        <v>325</v>
      </c>
    </row>
    <row r="55" spans="1:14" hidden="1" x14ac:dyDescent="0.25">
      <c r="A55" t="s">
        <v>1133</v>
      </c>
      <c r="B55" s="82">
        <v>437</v>
      </c>
      <c r="C55" s="284">
        <v>100563.49</v>
      </c>
      <c r="D55" s="672">
        <f>'MD Rates'!C371</f>
        <v>100563.49</v>
      </c>
      <c r="E55" s="6">
        <f>IF(F55="Yes",'MD Rates'!$B$1,H55)</f>
        <v>44652</v>
      </c>
      <c r="F55" s="204" t="str">
        <f>IF(C55&lt;&gt;D55,"Yes","No")</f>
        <v>No</v>
      </c>
      <c r="G55" t="s">
        <v>325</v>
      </c>
      <c r="H55" s="6">
        <v>44652</v>
      </c>
      <c r="I55" s="11" t="s">
        <v>875</v>
      </c>
      <c r="N55" s="42" t="s">
        <v>325</v>
      </c>
    </row>
    <row r="56" spans="1:14" hidden="1" x14ac:dyDescent="0.25">
      <c r="A56" t="s">
        <v>1133</v>
      </c>
      <c r="B56" s="5">
        <v>440</v>
      </c>
      <c r="C56">
        <v>89710</v>
      </c>
      <c r="D56" s="400">
        <f>'MD Rates'!G10+'MD Rates'!B347</f>
        <v>89710</v>
      </c>
      <c r="E56" s="6">
        <f>IF(F56="Yes",'MD Rates'!$B$1,H56)</f>
        <v>43191</v>
      </c>
      <c r="F56" s="204" t="str">
        <f t="shared" si="0"/>
        <v>No</v>
      </c>
      <c r="G56" t="s">
        <v>325</v>
      </c>
      <c r="H56" s="6">
        <v>43191</v>
      </c>
      <c r="I56" s="42" t="s">
        <v>325</v>
      </c>
      <c r="J56" s="42"/>
    </row>
    <row r="57" spans="1:14" ht="13" x14ac:dyDescent="0.3">
      <c r="A57" t="s">
        <v>1133</v>
      </c>
      <c r="B57" s="5">
        <v>450</v>
      </c>
      <c r="C57">
        <v>90535</v>
      </c>
      <c r="D57" s="400">
        <f>'MD Rates'!G10+'MD Rates'!B49</f>
        <v>90598</v>
      </c>
      <c r="E57" s="6">
        <f>IF(F57="Yes",'MD Rates'!$B$1,H57)</f>
        <v>44652</v>
      </c>
      <c r="F57" s="204" t="str">
        <f t="shared" si="0"/>
        <v>Yes</v>
      </c>
      <c r="H57" s="6">
        <v>44652</v>
      </c>
      <c r="I57" s="11" t="s">
        <v>456</v>
      </c>
      <c r="J57" s="42"/>
      <c r="K57" s="622"/>
      <c r="N57" s="42" t="s">
        <v>325</v>
      </c>
    </row>
    <row r="58" spans="1:14" ht="13" x14ac:dyDescent="0.3">
      <c r="A58" t="s">
        <v>1133</v>
      </c>
      <c r="B58" s="5">
        <v>460</v>
      </c>
      <c r="C58">
        <v>91592</v>
      </c>
      <c r="D58" s="400">
        <f>'MD Rates'!G10+'MD Rates'!B48</f>
        <v>91671</v>
      </c>
      <c r="E58" s="6">
        <f>IF(F58="Yes",'MD Rates'!$B$1,H58)</f>
        <v>44652</v>
      </c>
      <c r="F58" s="204" t="str">
        <f t="shared" si="0"/>
        <v>Yes</v>
      </c>
      <c r="H58" s="6">
        <v>44652</v>
      </c>
      <c r="I58" s="11" t="s">
        <v>455</v>
      </c>
      <c r="J58" s="42"/>
      <c r="K58" s="622"/>
      <c r="N58" s="42" t="s">
        <v>325</v>
      </c>
    </row>
    <row r="59" spans="1:14" ht="13" x14ac:dyDescent="0.3">
      <c r="A59" t="s">
        <v>1133</v>
      </c>
      <c r="B59" s="5">
        <v>470</v>
      </c>
      <c r="C59">
        <v>92614</v>
      </c>
      <c r="D59" s="400">
        <f>'MD Rates'!G10+'MD Rates'!B47</f>
        <v>92708</v>
      </c>
      <c r="E59" s="6">
        <f>IF(F59="Yes",'MD Rates'!$B$1,H59)</f>
        <v>44652</v>
      </c>
      <c r="F59" s="204" t="str">
        <f t="shared" si="0"/>
        <v>Yes</v>
      </c>
      <c r="H59" s="6">
        <v>44652</v>
      </c>
      <c r="I59" s="11" t="s">
        <v>454</v>
      </c>
      <c r="J59" s="42"/>
      <c r="K59" s="622"/>
      <c r="N59" s="42" t="s">
        <v>325</v>
      </c>
    </row>
    <row r="60" spans="1:14" hidden="1" x14ac:dyDescent="0.25">
      <c r="A60" t="s">
        <v>1133</v>
      </c>
      <c r="B60" s="82">
        <v>473</v>
      </c>
      <c r="C60" s="284">
        <v>103910.62</v>
      </c>
      <c r="D60" s="672">
        <f>'MD Rates'!C372</f>
        <v>103910.62</v>
      </c>
      <c r="E60" s="6">
        <f>IF(F60="Yes",'MD Rates'!$B$1,H60)</f>
        <v>44652</v>
      </c>
      <c r="F60" s="204" t="str">
        <f>IF(C60&lt;&gt;D60,"Yes","No")</f>
        <v>No</v>
      </c>
      <c r="G60" t="s">
        <v>325</v>
      </c>
      <c r="H60" s="6">
        <v>44652</v>
      </c>
      <c r="I60" s="11" t="s">
        <v>878</v>
      </c>
      <c r="N60" s="42" t="s">
        <v>325</v>
      </c>
    </row>
    <row r="61" spans="1:14" hidden="1" x14ac:dyDescent="0.25">
      <c r="A61" t="s">
        <v>1133</v>
      </c>
      <c r="B61" s="5">
        <v>480</v>
      </c>
      <c r="C61">
        <v>93044</v>
      </c>
      <c r="D61" s="268">
        <f>'MD Rates'!G10+'MD Rates'!C347</f>
        <v>93044</v>
      </c>
      <c r="E61" s="6">
        <f>IF(F61="Yes",'MD Rates'!$B$1,H61)</f>
        <v>43191</v>
      </c>
      <c r="F61" s="204" t="str">
        <f t="shared" si="0"/>
        <v>No</v>
      </c>
      <c r="G61" t="s">
        <v>325</v>
      </c>
      <c r="H61" s="6">
        <v>43191</v>
      </c>
      <c r="I61" s="42" t="s">
        <v>325</v>
      </c>
      <c r="J61" s="42"/>
    </row>
    <row r="62" spans="1:14" hidden="1" x14ac:dyDescent="0.25">
      <c r="A62" t="s">
        <v>1133</v>
      </c>
      <c r="B62" s="82">
        <v>485</v>
      </c>
      <c r="C62" s="284">
        <v>107937.01</v>
      </c>
      <c r="D62" s="672">
        <f>'MD Rates'!C374</f>
        <v>107937.01</v>
      </c>
      <c r="E62" s="6">
        <f>IF(F62="Yes",'MD Rates'!$B$1,H62)</f>
        <v>44652</v>
      </c>
      <c r="F62" s="204" t="str">
        <f>IF(C62&lt;&gt;D62,"Yes","No")</f>
        <v>No</v>
      </c>
      <c r="H62" s="6">
        <v>44652</v>
      </c>
      <c r="I62" s="11" t="s">
        <v>880</v>
      </c>
      <c r="N62" s="42" t="s">
        <v>325</v>
      </c>
    </row>
    <row r="63" spans="1:14" hidden="1" x14ac:dyDescent="0.25">
      <c r="A63" t="s">
        <v>1133</v>
      </c>
      <c r="B63" s="435">
        <v>490</v>
      </c>
      <c r="C63" s="434">
        <v>84358.71</v>
      </c>
      <c r="D63" s="434">
        <f>ROUND('Fees and Allowances'!I9*14*52.1428,2)</f>
        <v>84358.71</v>
      </c>
      <c r="E63" s="436">
        <f>IF(F63="Yes",'MD Rates'!$B$1,H63)</f>
        <v>38443</v>
      </c>
      <c r="F63" s="437" t="str">
        <f t="shared" si="0"/>
        <v>No</v>
      </c>
      <c r="G63" s="434" t="s">
        <v>325</v>
      </c>
      <c r="H63" s="436">
        <v>38443</v>
      </c>
      <c r="I63" t="s">
        <v>325</v>
      </c>
    </row>
    <row r="64" spans="1:14" hidden="1" x14ac:dyDescent="0.25">
      <c r="A64" t="s">
        <v>1133</v>
      </c>
      <c r="B64" s="5">
        <v>500</v>
      </c>
      <c r="C64">
        <v>96378</v>
      </c>
      <c r="D64" s="400">
        <f>SUM('MD Rates'!G10+'MD Rates'!D347)</f>
        <v>96378</v>
      </c>
      <c r="E64" s="6">
        <f>IF(F64="Yes",'MD Rates'!$B$1,H64)</f>
        <v>43191</v>
      </c>
      <c r="F64" s="204" t="str">
        <f t="shared" si="0"/>
        <v>No</v>
      </c>
      <c r="G64" t="s">
        <v>325</v>
      </c>
      <c r="H64" s="6">
        <v>43191</v>
      </c>
      <c r="I64" s="42" t="s">
        <v>325</v>
      </c>
      <c r="J64" s="42"/>
    </row>
    <row r="65" spans="1:14" hidden="1" x14ac:dyDescent="0.25">
      <c r="A65" t="s">
        <v>1133</v>
      </c>
      <c r="B65" s="82">
        <v>505</v>
      </c>
      <c r="C65" s="284">
        <v>111287.28</v>
      </c>
      <c r="D65" s="672">
        <f>'MD Rates'!C377</f>
        <v>111287.28</v>
      </c>
      <c r="E65" s="6">
        <f>IF(F65="Yes",'MD Rates'!$B$1,H65)</f>
        <v>44652</v>
      </c>
      <c r="F65" s="204" t="str">
        <f>IF(C65&lt;&gt;D65,"Yes","No")</f>
        <v>No</v>
      </c>
      <c r="H65" s="6">
        <v>44652</v>
      </c>
      <c r="I65" s="11" t="s">
        <v>884</v>
      </c>
      <c r="N65" s="42" t="s">
        <v>325</v>
      </c>
    </row>
    <row r="66" spans="1:14" hidden="1" x14ac:dyDescent="0.25">
      <c r="A66" t="s">
        <v>1133</v>
      </c>
      <c r="B66" s="5">
        <v>510</v>
      </c>
      <c r="C66">
        <v>99712</v>
      </c>
      <c r="D66" s="400">
        <f>SUM('MD Rates'!G10+'MD Rates'!E347)</f>
        <v>99712</v>
      </c>
      <c r="E66" s="6">
        <f>IF(F66="Yes",'MD Rates'!$B$1,H66)</f>
        <v>43191</v>
      </c>
      <c r="F66" s="204" t="str">
        <f t="shared" si="0"/>
        <v>No</v>
      </c>
      <c r="G66" t="s">
        <v>325</v>
      </c>
      <c r="H66" s="6">
        <v>43191</v>
      </c>
      <c r="I66" s="42" t="s">
        <v>325</v>
      </c>
      <c r="J66" s="42"/>
    </row>
    <row r="67" spans="1:14" x14ac:dyDescent="0.25">
      <c r="A67" t="s">
        <v>1133</v>
      </c>
      <c r="B67" s="5">
        <v>512</v>
      </c>
      <c r="C67">
        <v>102481</v>
      </c>
      <c r="D67" s="202">
        <f>'MD Rates'!F56</f>
        <v>102723</v>
      </c>
      <c r="E67" s="6">
        <f>IF(F67="Yes",'MD Rates'!$B$1,H67)</f>
        <v>44652</v>
      </c>
      <c r="F67" s="204" t="str">
        <f t="shared" si="0"/>
        <v>Yes</v>
      </c>
      <c r="H67" s="6">
        <v>44652</v>
      </c>
      <c r="I67" s="11" t="s">
        <v>1325</v>
      </c>
      <c r="N67" s="42" t="s">
        <v>325</v>
      </c>
    </row>
    <row r="68" spans="1:14" hidden="1" x14ac:dyDescent="0.25">
      <c r="A68" t="s">
        <v>1133</v>
      </c>
      <c r="B68" s="82">
        <v>515</v>
      </c>
      <c r="C68" s="284">
        <v>114640.68</v>
      </c>
      <c r="D68" s="672">
        <f>'MD Rates'!C378</f>
        <v>114640.68</v>
      </c>
      <c r="E68" s="6">
        <f>IF(F68="Yes",'MD Rates'!$B$1,H68)</f>
        <v>44652</v>
      </c>
      <c r="F68" s="204" t="str">
        <f t="shared" si="0"/>
        <v>No</v>
      </c>
      <c r="H68" s="6">
        <v>44652</v>
      </c>
      <c r="I68" s="11" t="s">
        <v>886</v>
      </c>
      <c r="N68" s="42" t="s">
        <v>325</v>
      </c>
    </row>
    <row r="69" spans="1:14" hidden="1" x14ac:dyDescent="0.25">
      <c r="A69" t="s">
        <v>1133</v>
      </c>
      <c r="B69" s="5">
        <v>520</v>
      </c>
      <c r="C69">
        <v>103046</v>
      </c>
      <c r="D69" s="400">
        <f>SUM('MD Rates'!G10+'MD Rates'!F347)</f>
        <v>103046</v>
      </c>
      <c r="E69" s="6">
        <f>IF(F69="Yes",'MD Rates'!$B$1,H69)</f>
        <v>43191</v>
      </c>
      <c r="F69" s="204" t="str">
        <f t="shared" si="0"/>
        <v>No</v>
      </c>
      <c r="G69" t="s">
        <v>325</v>
      </c>
      <c r="H69" s="6">
        <v>43191</v>
      </c>
      <c r="I69" s="42" t="s">
        <v>325</v>
      </c>
      <c r="J69" s="42"/>
    </row>
    <row r="70" spans="1:14" hidden="1" x14ac:dyDescent="0.25">
      <c r="A70" t="s">
        <v>1133</v>
      </c>
      <c r="B70" s="82">
        <v>527</v>
      </c>
      <c r="C70" s="284">
        <v>118664.98</v>
      </c>
      <c r="D70" s="672">
        <f>'MD Rates'!C379</f>
        <v>118664.98</v>
      </c>
      <c r="E70" s="6">
        <f>IF(F70="Yes",'MD Rates'!$B$1,H70)</f>
        <v>44652</v>
      </c>
      <c r="F70" s="204" t="str">
        <f t="shared" si="0"/>
        <v>No</v>
      </c>
      <c r="H70" s="6">
        <v>44652</v>
      </c>
      <c r="I70" s="11" t="s">
        <v>888</v>
      </c>
      <c r="N70" s="42" t="s">
        <v>325</v>
      </c>
    </row>
    <row r="71" spans="1:14" hidden="1" x14ac:dyDescent="0.25">
      <c r="A71" t="s">
        <v>1133</v>
      </c>
      <c r="B71" s="435">
        <v>530</v>
      </c>
      <c r="C71" s="434">
        <v>91583.09</v>
      </c>
      <c r="D71" s="434">
        <f>ROUND('Fees and Allowances'!I24*37*52.1428,2)</f>
        <v>91583.09</v>
      </c>
      <c r="E71" s="436">
        <f>IF(F71="Yes",'MD Rates'!$B$1,H71)</f>
        <v>38443</v>
      </c>
      <c r="F71" s="437" t="str">
        <f t="shared" si="0"/>
        <v>No</v>
      </c>
      <c r="G71" s="434" t="s">
        <v>325</v>
      </c>
      <c r="H71" s="436">
        <v>38443</v>
      </c>
      <c r="I71" t="s">
        <v>325</v>
      </c>
    </row>
    <row r="72" spans="1:14" hidden="1" x14ac:dyDescent="0.25">
      <c r="A72" t="s">
        <v>1133</v>
      </c>
      <c r="B72" s="435">
        <v>540</v>
      </c>
      <c r="C72" s="434">
        <v>91987.199999999997</v>
      </c>
      <c r="D72" s="434">
        <f>ROUND('Fees and Allowances'!I13*14*52.1428,2)</f>
        <v>91987.199999999997</v>
      </c>
      <c r="E72" s="436">
        <f>IF(F72="Yes",'MD Rates'!$B$1,H72)</f>
        <v>38443</v>
      </c>
      <c r="F72" s="437" t="str">
        <f t="shared" si="0"/>
        <v>No</v>
      </c>
      <c r="G72" s="434" t="s">
        <v>325</v>
      </c>
      <c r="H72" s="436">
        <v>38443</v>
      </c>
      <c r="I72" t="s">
        <v>325</v>
      </c>
    </row>
    <row r="73" spans="1:14" hidden="1" x14ac:dyDescent="0.25">
      <c r="A73" t="s">
        <v>1133</v>
      </c>
      <c r="B73" s="5">
        <v>550</v>
      </c>
      <c r="C73">
        <v>106380</v>
      </c>
      <c r="D73" s="400">
        <f>SUM('MD Rates'!G10+'MD Rates'!G347)</f>
        <v>106380</v>
      </c>
      <c r="E73" s="6">
        <f>IF(F73="Yes",'MD Rates'!$B$1,H73)</f>
        <v>43191</v>
      </c>
      <c r="F73" s="204" t="str">
        <f t="shared" si="0"/>
        <v>No</v>
      </c>
      <c r="G73" t="s">
        <v>325</v>
      </c>
      <c r="H73" s="6">
        <v>43191</v>
      </c>
      <c r="I73" s="42" t="s">
        <v>325</v>
      </c>
      <c r="J73" s="42"/>
    </row>
    <row r="74" spans="1:14" x14ac:dyDescent="0.25">
      <c r="A74" t="s">
        <v>1133</v>
      </c>
      <c r="B74" s="5">
        <v>552</v>
      </c>
      <c r="C74">
        <v>109755</v>
      </c>
      <c r="D74" s="202">
        <f>'MD Rates'!E55</f>
        <v>110106</v>
      </c>
      <c r="E74" s="6">
        <f>IF(F74="Yes",'MD Rates'!$B$1,H74)</f>
        <v>44652</v>
      </c>
      <c r="F74" s="204" t="str">
        <f t="shared" si="0"/>
        <v>Yes</v>
      </c>
      <c r="H74" s="6">
        <v>44652</v>
      </c>
      <c r="I74" s="11" t="s">
        <v>1325</v>
      </c>
      <c r="N74" s="42" t="s">
        <v>325</v>
      </c>
    </row>
    <row r="75" spans="1:14" hidden="1" x14ac:dyDescent="0.25">
      <c r="A75" t="s">
        <v>1133</v>
      </c>
      <c r="B75" s="5">
        <v>560</v>
      </c>
      <c r="C75">
        <v>109714</v>
      </c>
      <c r="D75" s="400">
        <f>SUM('MD Rates'!G10+'MD Rates'!H347)</f>
        <v>109714</v>
      </c>
      <c r="E75" s="6">
        <f>IF(F75="Yes",'MD Rates'!$B$1,H75)</f>
        <v>43191</v>
      </c>
      <c r="F75" s="204" t="str">
        <f t="shared" si="0"/>
        <v>No</v>
      </c>
      <c r="G75" t="s">
        <v>325</v>
      </c>
      <c r="H75" s="6">
        <v>43191</v>
      </c>
      <c r="I75" s="42" t="s">
        <v>325</v>
      </c>
      <c r="J75" s="42"/>
    </row>
    <row r="76" spans="1:14" hidden="1" x14ac:dyDescent="0.25">
      <c r="A76" t="s">
        <v>1133</v>
      </c>
      <c r="B76" s="5">
        <v>570</v>
      </c>
      <c r="C76">
        <v>113048</v>
      </c>
      <c r="D76" s="400">
        <f>SUM('MD Rates'!G10+'MD Rates'!I347)</f>
        <v>113048</v>
      </c>
      <c r="E76" s="6">
        <f>IF(F76="Yes",'MD Rates'!$B$1,H76)</f>
        <v>43191</v>
      </c>
      <c r="F76" s="204" t="str">
        <f t="shared" si="0"/>
        <v>No</v>
      </c>
      <c r="G76" t="s">
        <v>325</v>
      </c>
      <c r="H76" s="6">
        <v>43191</v>
      </c>
      <c r="I76" s="42" t="s">
        <v>325</v>
      </c>
      <c r="J76" s="42"/>
    </row>
    <row r="77" spans="1:14" hidden="1" x14ac:dyDescent="0.25">
      <c r="A77" t="s">
        <v>1133</v>
      </c>
      <c r="B77" s="435">
        <v>580</v>
      </c>
      <c r="C77" s="439">
        <v>144426.17000000001</v>
      </c>
      <c r="D77" s="439">
        <f>ROUND('Fees and Allowances'!I11*37*52.1428,2)</f>
        <v>144426.17000000001</v>
      </c>
      <c r="E77" s="436">
        <f>IF(F77="Yes",'MD Rates'!$B$1,H77)</f>
        <v>38443</v>
      </c>
      <c r="F77" s="437" t="str">
        <f t="shared" si="0"/>
        <v>No</v>
      </c>
      <c r="G77" s="434" t="s">
        <v>325</v>
      </c>
      <c r="H77" s="436">
        <v>38443</v>
      </c>
      <c r="I77" t="s">
        <v>325</v>
      </c>
    </row>
    <row r="78" spans="1:14" x14ac:dyDescent="0.25">
      <c r="H78" s="6"/>
      <c r="I78" t="s">
        <v>325</v>
      </c>
    </row>
    <row r="79" spans="1:14" x14ac:dyDescent="0.25">
      <c r="H79" s="6"/>
      <c r="I79" s="42" t="s">
        <v>325</v>
      </c>
    </row>
    <row r="80" spans="1:14" x14ac:dyDescent="0.25">
      <c r="H80" s="6"/>
    </row>
    <row r="81" spans="1:12" x14ac:dyDescent="0.25">
      <c r="A81" s="606" t="s">
        <v>930</v>
      </c>
      <c r="B81" s="606"/>
      <c r="C81" s="606"/>
      <c r="D81" s="606"/>
      <c r="H81" s="6"/>
    </row>
    <row r="82" spans="1:12" x14ac:dyDescent="0.25">
      <c r="A82" s="273" t="s">
        <v>12</v>
      </c>
      <c r="H82" s="6"/>
    </row>
    <row r="83" spans="1:12" x14ac:dyDescent="0.25">
      <c r="H83" s="6"/>
      <c r="L83" s="136"/>
    </row>
    <row r="84" spans="1:12" x14ac:dyDescent="0.25">
      <c r="H84" s="6"/>
      <c r="L84" s="136"/>
    </row>
    <row r="85" spans="1:12" x14ac:dyDescent="0.25">
      <c r="H85" s="6"/>
      <c r="L85" s="136"/>
    </row>
    <row r="86" spans="1:12" x14ac:dyDescent="0.25">
      <c r="H86" s="6"/>
      <c r="L86" s="136"/>
    </row>
    <row r="87" spans="1:12" x14ac:dyDescent="0.25">
      <c r="H87" s="6"/>
      <c r="L87" s="136"/>
    </row>
    <row r="88" spans="1:12" x14ac:dyDescent="0.25">
      <c r="H88" s="6"/>
      <c r="L88" s="136"/>
    </row>
    <row r="89" spans="1:12" x14ac:dyDescent="0.25">
      <c r="H89" s="6"/>
      <c r="L89" s="136"/>
    </row>
    <row r="90" spans="1:12" x14ac:dyDescent="0.25">
      <c r="H90" s="6"/>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filterColumn colId="5">
      <filters blank="1">
        <filter val="Yes"/>
      </filters>
    </filterColumn>
  </autoFilter>
  <mergeCells count="1">
    <mergeCell ref="H1:H2"/>
  </mergeCells>
  <phoneticPr fontId="30" type="noConversion"/>
  <conditionalFormatting sqref="E3:E77">
    <cfRule type="expression" dxfId="24" priority="1" stopIfTrue="1">
      <formula>E3&lt;&gt;H3</formula>
    </cfRule>
  </conditionalFormatting>
  <conditionalFormatting sqref="F3:F77">
    <cfRule type="cellIs" dxfId="23" priority="3" stopIfTrue="1" operator="equal">
      <formula>"Yes"</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T61"/>
  <sheetViews>
    <sheetView workbookViewId="0">
      <pane ySplit="2" topLeftCell="A3" activePane="bottomLeft" state="frozen"/>
      <selection pane="bottomLeft" activeCell="D48" sqref="D48"/>
    </sheetView>
  </sheetViews>
  <sheetFormatPr defaultRowHeight="12.5" x14ac:dyDescent="0.25"/>
  <cols>
    <col min="1" max="1" width="21.81640625" bestFit="1" customWidth="1"/>
    <col min="3" max="3" width="10.1796875" bestFit="1" customWidth="1"/>
    <col min="5" max="5" width="10.1796875" bestFit="1" customWidth="1"/>
    <col min="7" max="7" width="9.1796875" customWidth="1"/>
    <col min="8" max="8" width="9.1796875" style="6" customWidth="1"/>
    <col min="9" max="10" width="9.1796875" customWidth="1"/>
    <col min="12" max="12" width="10" bestFit="1" customWidth="1"/>
    <col min="18" max="19" width="9.1796875" customWidth="1"/>
  </cols>
  <sheetData>
    <row r="1" spans="1:20" x14ac:dyDescent="0.25">
      <c r="B1" s="5"/>
      <c r="C1" s="979" t="s">
        <v>606</v>
      </c>
      <c r="D1" s="980" t="s">
        <v>607</v>
      </c>
      <c r="E1" s="978" t="s">
        <v>960</v>
      </c>
      <c r="F1" s="978" t="s">
        <v>608</v>
      </c>
      <c r="H1" s="977" t="s">
        <v>605</v>
      </c>
    </row>
    <row r="2" spans="1:20" ht="25.5" customHeight="1" x14ac:dyDescent="0.3">
      <c r="A2" s="1" t="s">
        <v>320</v>
      </c>
      <c r="B2" s="2" t="s">
        <v>321</v>
      </c>
      <c r="C2" s="979"/>
      <c r="D2" s="980"/>
      <c r="E2" s="978"/>
      <c r="F2" s="978"/>
      <c r="H2" s="977"/>
      <c r="J2" s="42"/>
    </row>
    <row r="3" spans="1:20" ht="12.75" hidden="1" customHeight="1" x14ac:dyDescent="0.25">
      <c r="A3" s="434" t="s">
        <v>1132</v>
      </c>
      <c r="B3" s="437">
        <v>10</v>
      </c>
      <c r="C3" s="626">
        <v>33135</v>
      </c>
      <c r="D3" s="627">
        <f>'MD Rates'!C15</f>
        <v>33633</v>
      </c>
      <c r="E3" s="628">
        <f>IF(F3="Yes",'MD Rates'!$B$1,H3)</f>
        <v>43191</v>
      </c>
      <c r="F3" s="625" t="s">
        <v>528</v>
      </c>
      <c r="G3" s="434"/>
      <c r="H3" s="629">
        <v>43191</v>
      </c>
      <c r="I3" s="630" t="s">
        <v>23</v>
      </c>
      <c r="J3" s="42" t="s">
        <v>1283</v>
      </c>
      <c r="R3" s="136"/>
      <c r="T3" s="136"/>
    </row>
    <row r="4" spans="1:20" ht="12.75" customHeight="1" x14ac:dyDescent="0.25">
      <c r="A4" t="s">
        <v>1132</v>
      </c>
      <c r="B4" s="204">
        <v>12</v>
      </c>
      <c r="C4" s="285">
        <v>33298</v>
      </c>
      <c r="D4" s="208">
        <f>'MD Rates'!C14</f>
        <v>33798</v>
      </c>
      <c r="E4" s="88">
        <f>IF(F4="Yes",'MD Rates'!$B$1,H4)</f>
        <v>44652</v>
      </c>
      <c r="F4" s="204" t="str">
        <f>IF(C4&lt;&gt;D4,"Yes","No")</f>
        <v>Yes</v>
      </c>
      <c r="H4" s="254">
        <v>44652</v>
      </c>
      <c r="R4" s="11" t="s">
        <v>1508</v>
      </c>
      <c r="S4" s="11" t="s">
        <v>1526</v>
      </c>
      <c r="T4" s="136"/>
    </row>
    <row r="5" spans="1:20" ht="12.75" hidden="1" customHeight="1" x14ac:dyDescent="0.25">
      <c r="A5" s="434" t="s">
        <v>1132</v>
      </c>
      <c r="B5" s="437">
        <v>20</v>
      </c>
      <c r="C5" s="626">
        <v>35303</v>
      </c>
      <c r="D5" s="627">
        <f>'MD Rates'!D15</f>
        <v>35833</v>
      </c>
      <c r="E5" s="628">
        <f>IF(F5="Yes",'MD Rates'!$B$1,H5)</f>
        <v>43191</v>
      </c>
      <c r="F5" s="625" t="s">
        <v>528</v>
      </c>
      <c r="G5" s="434"/>
      <c r="H5" s="629">
        <v>43191</v>
      </c>
      <c r="R5" s="630" t="s">
        <v>23</v>
      </c>
      <c r="S5" s="42" t="s">
        <v>1283</v>
      </c>
      <c r="T5" s="136"/>
    </row>
    <row r="6" spans="1:20" ht="12.75" customHeight="1" x14ac:dyDescent="0.25">
      <c r="A6" t="s">
        <v>1132</v>
      </c>
      <c r="B6" s="204">
        <v>22</v>
      </c>
      <c r="C6" s="285">
        <v>35476</v>
      </c>
      <c r="D6" s="208">
        <f>'MD Rates'!D14</f>
        <v>36009</v>
      </c>
      <c r="E6" s="88">
        <f>IF(F6="Yes",'MD Rates'!$B$1,H6)</f>
        <v>44652</v>
      </c>
      <c r="F6" s="204" t="str">
        <f>IF(C6&lt;&gt;D6,"Yes","No")</f>
        <v>Yes</v>
      </c>
      <c r="H6" s="254">
        <v>44652</v>
      </c>
      <c r="R6" s="11" t="s">
        <v>1509</v>
      </c>
      <c r="S6" s="11" t="s">
        <v>1528</v>
      </c>
      <c r="T6" s="136"/>
    </row>
    <row r="7" spans="1:20" s="42" customFormat="1" ht="12.75" hidden="1" customHeight="1" x14ac:dyDescent="0.3">
      <c r="A7" s="615" t="s">
        <v>1132</v>
      </c>
      <c r="B7" s="616">
        <v>27</v>
      </c>
      <c r="C7" s="617">
        <v>34380</v>
      </c>
      <c r="D7" s="618">
        <f>'MD Rates'!J328</f>
        <v>34380</v>
      </c>
      <c r="E7" s="619">
        <v>44287</v>
      </c>
      <c r="F7" s="620" t="str">
        <f>IF(C7&lt;&gt;D7,"Yes","No")</f>
        <v>No</v>
      </c>
      <c r="G7" s="615"/>
      <c r="H7" s="621">
        <v>43922</v>
      </c>
      <c r="I7" s="645" t="s">
        <v>1404</v>
      </c>
      <c r="J7" s="646"/>
      <c r="K7" s="393"/>
      <c r="L7" s="393"/>
      <c r="M7" s="393"/>
      <c r="N7" s="646"/>
      <c r="O7" s="646"/>
      <c r="P7" s="646"/>
      <c r="R7" s="136"/>
      <c r="T7" s="136"/>
    </row>
    <row r="8" spans="1:20" s="42" customFormat="1" ht="12.75" customHeight="1" x14ac:dyDescent="0.25">
      <c r="A8" t="s">
        <v>1132</v>
      </c>
      <c r="B8" s="5">
        <v>30</v>
      </c>
      <c r="C8" s="136">
        <v>36941</v>
      </c>
      <c r="D8" s="202">
        <f>'MD Rates'!C28</f>
        <v>37496</v>
      </c>
      <c r="E8" s="88">
        <f>IF(F8="Yes",'MD Rates'!$B$1,H8)</f>
        <v>44652</v>
      </c>
      <c r="F8" s="204" t="str">
        <f t="shared" ref="F8:F17" si="0">IF(C8&lt;&gt;D8,"Yes","No")</f>
        <v>Yes</v>
      </c>
      <c r="G8"/>
      <c r="H8" s="254">
        <v>44652</v>
      </c>
      <c r="K8"/>
      <c r="L8"/>
      <c r="M8"/>
      <c r="R8" s="11" t="s">
        <v>1515</v>
      </c>
      <c r="S8" s="11" t="s">
        <v>1533</v>
      </c>
      <c r="T8" s="136"/>
    </row>
    <row r="9" spans="1:20" s="42" customFormat="1" ht="12.75" hidden="1" customHeight="1" x14ac:dyDescent="0.25">
      <c r="A9" s="434" t="s">
        <v>1132</v>
      </c>
      <c r="B9" s="435">
        <v>40</v>
      </c>
      <c r="C9" s="599">
        <v>37468</v>
      </c>
      <c r="D9" s="434">
        <f>'MD Rates'!E15</f>
        <v>38031</v>
      </c>
      <c r="E9" s="628">
        <f>IF(F9="Yes",'MD Rates'!$B$1,H9)</f>
        <v>43191</v>
      </c>
      <c r="F9" s="625" t="s">
        <v>528</v>
      </c>
      <c r="G9" s="434"/>
      <c r="H9" s="629">
        <v>43191</v>
      </c>
      <c r="K9"/>
      <c r="L9"/>
      <c r="M9"/>
      <c r="R9" s="630" t="s">
        <v>23</v>
      </c>
      <c r="S9" s="42" t="s">
        <v>1283</v>
      </c>
      <c r="T9" s="136"/>
    </row>
    <row r="10" spans="1:20" s="42" customFormat="1" ht="12.75" customHeight="1" x14ac:dyDescent="0.25">
      <c r="A10" t="s">
        <v>1132</v>
      </c>
      <c r="B10" s="274">
        <v>50</v>
      </c>
      <c r="C10" s="275">
        <v>39837.1</v>
      </c>
      <c r="D10" s="609">
        <f>ROUND(('MD Rates'!C253*40)*52.1428,2)</f>
        <v>40421.1</v>
      </c>
      <c r="E10" s="88">
        <f>IF(F10="Yes",'MD Rates'!$B$1,H10)</f>
        <v>44652</v>
      </c>
      <c r="F10" s="204" t="str">
        <f t="shared" si="0"/>
        <v>Yes</v>
      </c>
      <c r="G10"/>
      <c r="H10" s="254">
        <v>44652</v>
      </c>
      <c r="K10"/>
      <c r="L10"/>
      <c r="M10"/>
      <c r="R10" s="11" t="s">
        <v>1087</v>
      </c>
      <c r="T10" s="136"/>
    </row>
    <row r="11" spans="1:20" s="42" customFormat="1" ht="12.75" customHeight="1" x14ac:dyDescent="0.25">
      <c r="A11" t="s">
        <v>1132</v>
      </c>
      <c r="B11" s="5">
        <v>60</v>
      </c>
      <c r="C11" s="136">
        <v>38771</v>
      </c>
      <c r="D11" s="202">
        <f>'MD Rates'!D28</f>
        <v>39353</v>
      </c>
      <c r="E11" s="88">
        <f>IF(F11="Yes",'MD Rates'!$B$1,H11)</f>
        <v>44652</v>
      </c>
      <c r="F11" s="204" t="str">
        <f t="shared" si="0"/>
        <v>Yes</v>
      </c>
      <c r="G11"/>
      <c r="H11" s="254">
        <v>44652</v>
      </c>
      <c r="K11"/>
      <c r="L11"/>
      <c r="M11"/>
      <c r="R11" s="11" t="s">
        <v>1516</v>
      </c>
      <c r="S11" s="11" t="s">
        <v>1535</v>
      </c>
      <c r="T11" s="136"/>
    </row>
    <row r="12" spans="1:20" s="42" customFormat="1" ht="12.75" customHeight="1" x14ac:dyDescent="0.25">
      <c r="A12" t="s">
        <v>1132</v>
      </c>
      <c r="B12" s="5">
        <v>70</v>
      </c>
      <c r="C12" s="136">
        <v>37653</v>
      </c>
      <c r="D12" s="202">
        <f>'MD Rates'!E14</f>
        <v>38218</v>
      </c>
      <c r="E12" s="88">
        <f>IF(F12="Yes",'MD Rates'!$B$1,H12)</f>
        <v>44652</v>
      </c>
      <c r="F12" s="204" t="str">
        <f t="shared" si="0"/>
        <v>Yes</v>
      </c>
      <c r="G12"/>
      <c r="H12" s="254">
        <v>44652</v>
      </c>
      <c r="K12"/>
      <c r="L12"/>
      <c r="M12"/>
      <c r="R12" s="11" t="s">
        <v>1510</v>
      </c>
      <c r="S12" s="11" t="s">
        <v>1527</v>
      </c>
      <c r="T12" s="136"/>
    </row>
    <row r="13" spans="1:20" s="42" customFormat="1" ht="12.75" customHeight="1" x14ac:dyDescent="0.25">
      <c r="A13" t="s">
        <v>1132</v>
      </c>
      <c r="B13" s="5">
        <v>90</v>
      </c>
      <c r="C13" s="136">
        <v>40600</v>
      </c>
      <c r="D13" s="685">
        <f>'MD Rates'!E28</f>
        <v>41209</v>
      </c>
      <c r="E13" s="88">
        <f>IF(F13="Yes",'MD Rates'!$B$1,H13)</f>
        <v>44652</v>
      </c>
      <c r="F13" s="204" t="str">
        <f t="shared" si="0"/>
        <v>Yes</v>
      </c>
      <c r="G13"/>
      <c r="H13" s="254">
        <v>44652</v>
      </c>
      <c r="K13"/>
      <c r="L13"/>
      <c r="M13"/>
      <c r="R13" s="11" t="s">
        <v>1517</v>
      </c>
      <c r="S13" s="11" t="s">
        <v>1536</v>
      </c>
      <c r="T13" s="136"/>
    </row>
    <row r="14" spans="1:20" s="42" customFormat="1" ht="12.75" customHeight="1" x14ac:dyDescent="0.25">
      <c r="A14" t="s">
        <v>1132</v>
      </c>
      <c r="B14" s="5">
        <v>100</v>
      </c>
      <c r="C14" s="136">
        <v>39831</v>
      </c>
      <c r="D14" s="202">
        <f>'MD Rates'!F14</f>
        <v>40429</v>
      </c>
      <c r="E14" s="88">
        <f>IF(F14="Yes",'MD Rates'!$B$1,H14)</f>
        <v>44652</v>
      </c>
      <c r="F14" s="204" t="str">
        <f t="shared" si="0"/>
        <v>Yes</v>
      </c>
      <c r="G14"/>
      <c r="H14" s="254">
        <v>44652</v>
      </c>
      <c r="K14"/>
      <c r="L14"/>
      <c r="M14"/>
      <c r="R14" s="11" t="s">
        <v>1511</v>
      </c>
      <c r="S14" s="11" t="s">
        <v>1529</v>
      </c>
      <c r="T14" s="136"/>
    </row>
    <row r="15" spans="1:20" s="42" customFormat="1" ht="12.75" customHeight="1" x14ac:dyDescent="0.25">
      <c r="A15" t="s">
        <v>1132</v>
      </c>
      <c r="B15" s="5">
        <v>110</v>
      </c>
      <c r="C15" s="136">
        <v>42431</v>
      </c>
      <c r="D15" s="685">
        <f>'MD Rates'!F28</f>
        <v>43068</v>
      </c>
      <c r="E15" s="88">
        <f>IF(F15="Yes",'MD Rates'!$B$1,H15)</f>
        <v>44652</v>
      </c>
      <c r="F15" s="204" t="str">
        <f t="shared" si="0"/>
        <v>Yes</v>
      </c>
      <c r="G15"/>
      <c r="H15" s="254">
        <v>44652</v>
      </c>
      <c r="K15"/>
      <c r="L15"/>
      <c r="M15"/>
      <c r="R15" s="11" t="s">
        <v>1518</v>
      </c>
      <c r="S15" s="11" t="s">
        <v>1537</v>
      </c>
      <c r="T15" s="136"/>
    </row>
    <row r="16" spans="1:20" s="42" customFormat="1" ht="12.75" customHeight="1" x14ac:dyDescent="0.35">
      <c r="A16" t="s">
        <v>1132</v>
      </c>
      <c r="B16" s="5">
        <v>130</v>
      </c>
      <c r="C16" s="136">
        <v>42007</v>
      </c>
      <c r="D16" s="202">
        <f>'MD Rates'!G14</f>
        <v>42638</v>
      </c>
      <c r="E16" s="88">
        <f>IF(F16="Yes",'MD Rates'!$B$1,H16)</f>
        <v>44652</v>
      </c>
      <c r="F16" s="204" t="str">
        <f t="shared" si="0"/>
        <v>Yes</v>
      </c>
      <c r="G16"/>
      <c r="H16" s="254">
        <v>44652</v>
      </c>
      <c r="L16" s="607"/>
      <c r="M16" s="204"/>
      <c r="N16"/>
      <c r="O16"/>
      <c r="P16"/>
      <c r="Q16"/>
      <c r="R16" s="11" t="s">
        <v>1512</v>
      </c>
      <c r="S16" s="11" t="s">
        <v>1530</v>
      </c>
      <c r="T16" s="136"/>
    </row>
    <row r="17" spans="1:20" s="42" customFormat="1" ht="12.75" customHeight="1" x14ac:dyDescent="0.35">
      <c r="A17" t="s">
        <v>1132</v>
      </c>
      <c r="B17" s="5">
        <v>140</v>
      </c>
      <c r="C17" s="136">
        <v>44635</v>
      </c>
      <c r="D17" s="685">
        <f>'MD Rates'!G28</f>
        <v>45305</v>
      </c>
      <c r="E17" s="88">
        <f>IF(F17="Yes",'MD Rates'!$B$1,H17)</f>
        <v>44652</v>
      </c>
      <c r="F17" s="204" t="str">
        <f t="shared" si="0"/>
        <v>Yes</v>
      </c>
      <c r="G17"/>
      <c r="H17" s="254">
        <v>44652</v>
      </c>
      <c r="K17"/>
      <c r="L17" s="404"/>
      <c r="M17" s="204"/>
      <c r="N17"/>
      <c r="O17"/>
      <c r="P17"/>
      <c r="Q17"/>
      <c r="R17" s="11" t="s">
        <v>1519</v>
      </c>
      <c r="S17" s="11" t="s">
        <v>1538</v>
      </c>
      <c r="T17" s="136"/>
    </row>
    <row r="18" spans="1:20" ht="14.5" x14ac:dyDescent="0.35">
      <c r="A18" t="s">
        <v>1132</v>
      </c>
      <c r="B18" s="5">
        <v>145</v>
      </c>
      <c r="C18" s="136">
        <v>44957</v>
      </c>
      <c r="D18" s="202">
        <f>'MD Rates'!D303</f>
        <v>45632</v>
      </c>
      <c r="E18" s="88">
        <f>IF(F18="Yes",'MD Rates'!$B$1,H18)</f>
        <v>44652</v>
      </c>
      <c r="F18" s="204" t="str">
        <f t="shared" ref="F18:F23" si="1">IF(C18&lt;&gt;D18,"Yes","No")</f>
        <v>Yes</v>
      </c>
      <c r="H18" s="254">
        <v>44652</v>
      </c>
      <c r="K18" s="42"/>
      <c r="L18" s="404"/>
      <c r="M18" s="204"/>
      <c r="R18" s="11" t="s">
        <v>1488</v>
      </c>
      <c r="S18" s="42"/>
      <c r="T18" s="136"/>
    </row>
    <row r="19" spans="1:20" x14ac:dyDescent="0.25">
      <c r="A19" t="s">
        <v>1132</v>
      </c>
      <c r="B19" s="274">
        <v>147</v>
      </c>
      <c r="C19" s="275">
        <v>45718.81</v>
      </c>
      <c r="D19" s="609">
        <f>ROUND(('MD Rates'!C254*40)*52.1428,2)</f>
        <v>46407.09</v>
      </c>
      <c r="E19" s="88">
        <f>IF(F19="Yes",'MD Rates'!$B$1,H19)</f>
        <v>44652</v>
      </c>
      <c r="F19" s="204" t="str">
        <f t="shared" si="1"/>
        <v>Yes</v>
      </c>
      <c r="H19" s="254">
        <v>44652</v>
      </c>
      <c r="R19" s="11" t="s">
        <v>1525</v>
      </c>
      <c r="S19" s="42"/>
      <c r="T19" s="136"/>
    </row>
    <row r="20" spans="1:20" x14ac:dyDescent="0.25">
      <c r="A20" t="s">
        <v>1132</v>
      </c>
      <c r="B20" s="5">
        <v>150</v>
      </c>
      <c r="C20" s="136">
        <v>44186</v>
      </c>
      <c r="D20" s="202">
        <f>'MD Rates'!H14</f>
        <v>44849</v>
      </c>
      <c r="E20" s="88">
        <f>IF(F20="Yes",'MD Rates'!$B$1,H20)</f>
        <v>44652</v>
      </c>
      <c r="F20" s="204" t="str">
        <f t="shared" si="1"/>
        <v>Yes</v>
      </c>
      <c r="H20" s="254">
        <v>44652</v>
      </c>
      <c r="R20" s="11" t="s">
        <v>1513</v>
      </c>
      <c r="S20" s="11" t="s">
        <v>1531</v>
      </c>
      <c r="T20" s="136"/>
    </row>
    <row r="21" spans="1:20" x14ac:dyDescent="0.25">
      <c r="A21" t="s">
        <v>1132</v>
      </c>
      <c r="B21" s="5">
        <v>152</v>
      </c>
      <c r="C21" s="136">
        <v>46363</v>
      </c>
      <c r="D21" s="393">
        <f>'MD Rates'!I14</f>
        <v>47059</v>
      </c>
      <c r="E21" s="88">
        <f>IF(F21="Yes",'MD Rates'!$B$1,H21)</f>
        <v>44652</v>
      </c>
      <c r="F21" s="204" t="str">
        <f t="shared" si="1"/>
        <v>Yes</v>
      </c>
      <c r="H21" s="254">
        <v>44652</v>
      </c>
      <c r="R21" s="11" t="s">
        <v>1514</v>
      </c>
      <c r="S21" s="11" t="s">
        <v>1532</v>
      </c>
      <c r="T21" s="136"/>
    </row>
    <row r="22" spans="1:20" x14ac:dyDescent="0.25">
      <c r="A22" t="s">
        <v>1132</v>
      </c>
      <c r="B22" s="5">
        <v>160</v>
      </c>
      <c r="C22" s="136">
        <v>46844</v>
      </c>
      <c r="D22" s="685">
        <f>'MD Rates'!H28</f>
        <v>47547</v>
      </c>
      <c r="E22" s="88">
        <f>IF(F22="Yes",'MD Rates'!$B$1,H22)</f>
        <v>44652</v>
      </c>
      <c r="F22" s="204" t="str">
        <f t="shared" si="1"/>
        <v>Yes</v>
      </c>
      <c r="H22" s="254">
        <v>44652</v>
      </c>
      <c r="R22" s="11" t="s">
        <v>1520</v>
      </c>
      <c r="S22" s="11" t="s">
        <v>1534</v>
      </c>
      <c r="T22" s="136"/>
    </row>
    <row r="23" spans="1:20" x14ac:dyDescent="0.25">
      <c r="A23" t="s">
        <v>1132</v>
      </c>
      <c r="B23" s="5">
        <v>190</v>
      </c>
      <c r="C23" s="136">
        <v>49051</v>
      </c>
      <c r="D23" s="685">
        <f>'MD Rates'!I28</f>
        <v>49787</v>
      </c>
      <c r="E23" s="88">
        <f>IF(F23="Yes",'MD Rates'!$B$1,H23)</f>
        <v>44652</v>
      </c>
      <c r="F23" s="204" t="str">
        <f t="shared" si="1"/>
        <v>Yes</v>
      </c>
      <c r="H23" s="254">
        <v>44652</v>
      </c>
      <c r="R23" s="11" t="s">
        <v>1521</v>
      </c>
      <c r="S23" s="11" t="s">
        <v>1539</v>
      </c>
      <c r="T23" s="136"/>
    </row>
    <row r="24" spans="1:20" x14ac:dyDescent="0.25">
      <c r="A24" t="s">
        <v>1132</v>
      </c>
      <c r="B24" s="5">
        <v>195</v>
      </c>
      <c r="C24" s="136">
        <v>49954</v>
      </c>
      <c r="D24" s="202">
        <f>'MD Rates'!D304</f>
        <v>50704</v>
      </c>
      <c r="E24" s="88">
        <f>IF(F24="Yes",'MD Rates'!$B$1,H24)</f>
        <v>44652</v>
      </c>
      <c r="F24" s="204" t="str">
        <f t="shared" ref="F24:F57" si="2">IF(C24&lt;&gt;D24,"Yes","No")</f>
        <v>Yes</v>
      </c>
      <c r="H24" s="254">
        <v>44652</v>
      </c>
      <c r="R24" s="11" t="s">
        <v>1489</v>
      </c>
      <c r="S24" s="42"/>
      <c r="T24" s="136"/>
    </row>
    <row r="25" spans="1:20" x14ac:dyDescent="0.25">
      <c r="A25" t="s">
        <v>1132</v>
      </c>
      <c r="B25" s="5">
        <v>210</v>
      </c>
      <c r="C25" s="136">
        <v>51259</v>
      </c>
      <c r="D25" s="685">
        <f>'MD Rates'!J28</f>
        <v>52028</v>
      </c>
      <c r="E25" s="88">
        <f>IF(F25="Yes",'MD Rates'!$B$1,H25)</f>
        <v>44652</v>
      </c>
      <c r="F25" s="204" t="str">
        <f t="shared" si="2"/>
        <v>Yes</v>
      </c>
      <c r="H25" s="254">
        <v>44652</v>
      </c>
      <c r="R25" s="11" t="s">
        <v>1522</v>
      </c>
      <c r="S25" s="11" t="s">
        <v>1540</v>
      </c>
      <c r="T25" s="136"/>
    </row>
    <row r="26" spans="1:20" x14ac:dyDescent="0.25">
      <c r="A26" t="s">
        <v>1132</v>
      </c>
      <c r="B26" s="5">
        <v>220</v>
      </c>
      <c r="C26" s="136">
        <v>53465</v>
      </c>
      <c r="D26" s="400">
        <f>'MD Rates'!K28</f>
        <v>54267</v>
      </c>
      <c r="E26" s="88">
        <f>IF(F26="Yes",'MD Rates'!$B$1,H26)</f>
        <v>44652</v>
      </c>
      <c r="F26" s="204" t="str">
        <f t="shared" si="2"/>
        <v>Yes</v>
      </c>
      <c r="H26" s="254">
        <v>44652</v>
      </c>
      <c r="R26" s="11" t="s">
        <v>1523</v>
      </c>
      <c r="S26" s="11" t="s">
        <v>1541</v>
      </c>
      <c r="T26" s="136"/>
    </row>
    <row r="27" spans="1:20" x14ac:dyDescent="0.25">
      <c r="A27" t="s">
        <v>1132</v>
      </c>
      <c r="B27" s="5">
        <v>235</v>
      </c>
      <c r="C27" s="136">
        <v>55674</v>
      </c>
      <c r="D27" s="685">
        <f>'MD Rates'!L28</f>
        <v>56510</v>
      </c>
      <c r="E27" s="88">
        <f>IF(F27="Yes",'MD Rates'!$B$1,H27)</f>
        <v>44652</v>
      </c>
      <c r="F27" s="204" t="str">
        <f t="shared" si="2"/>
        <v>Yes</v>
      </c>
      <c r="H27" s="254">
        <v>44652</v>
      </c>
      <c r="R27" s="11" t="s">
        <v>1524</v>
      </c>
      <c r="S27" s="11" t="s">
        <v>1542</v>
      </c>
      <c r="T27" s="136"/>
    </row>
    <row r="28" spans="1:20" x14ac:dyDescent="0.25">
      <c r="A28" t="s">
        <v>1132</v>
      </c>
      <c r="B28" s="5">
        <v>245</v>
      </c>
      <c r="C28" s="136">
        <v>57446</v>
      </c>
      <c r="D28" s="202">
        <f>'MD Rates'!D305</f>
        <v>58308</v>
      </c>
      <c r="E28" s="88">
        <f>IF(F28="Yes",'MD Rates'!$B$1,H28)</f>
        <v>44652</v>
      </c>
      <c r="F28" s="204" t="str">
        <f t="shared" si="2"/>
        <v>Yes</v>
      </c>
      <c r="H28" s="254">
        <v>44652</v>
      </c>
      <c r="R28" s="11" t="s">
        <v>1490</v>
      </c>
      <c r="S28" s="42"/>
      <c r="T28" s="136"/>
    </row>
    <row r="29" spans="1:20" x14ac:dyDescent="0.25">
      <c r="A29" t="s">
        <v>1132</v>
      </c>
      <c r="B29" s="5">
        <v>275</v>
      </c>
      <c r="C29" s="136">
        <v>61192</v>
      </c>
      <c r="D29" s="202">
        <f>'MD Rates'!D306</f>
        <v>62110</v>
      </c>
      <c r="E29" s="88">
        <f>IF(F29="Yes",'MD Rates'!$B$1,H29)</f>
        <v>44652</v>
      </c>
      <c r="F29" s="204" t="str">
        <f t="shared" si="2"/>
        <v>Yes</v>
      </c>
      <c r="H29" s="254">
        <v>44652</v>
      </c>
      <c r="R29" s="11" t="s">
        <v>1491</v>
      </c>
      <c r="S29" s="42"/>
      <c r="T29" s="136"/>
    </row>
    <row r="30" spans="1:20" x14ac:dyDescent="0.25">
      <c r="A30" t="s">
        <v>1132</v>
      </c>
      <c r="B30" s="5">
        <v>315</v>
      </c>
      <c r="C30" s="136">
        <v>64938</v>
      </c>
      <c r="D30" s="202">
        <f>'MD Rates'!D307</f>
        <v>65913</v>
      </c>
      <c r="E30" s="88">
        <f>IF(F30="Yes",'MD Rates'!$B$1,H30)</f>
        <v>44652</v>
      </c>
      <c r="F30" s="204" t="str">
        <f t="shared" si="2"/>
        <v>Yes</v>
      </c>
      <c r="H30" s="254">
        <v>44652</v>
      </c>
      <c r="R30" s="11" t="s">
        <v>1492</v>
      </c>
      <c r="S30" s="42"/>
      <c r="T30" s="136"/>
    </row>
    <row r="31" spans="1:20" x14ac:dyDescent="0.25">
      <c r="A31" t="s">
        <v>1132</v>
      </c>
      <c r="B31" s="5">
        <v>318</v>
      </c>
      <c r="C31" s="136">
        <v>67436</v>
      </c>
      <c r="D31" s="202">
        <f>'MD Rates'!D308</f>
        <v>68448</v>
      </c>
      <c r="E31" s="88">
        <f>IF(F31="Yes",'MD Rates'!$B$1,H31)</f>
        <v>44652</v>
      </c>
      <c r="F31" s="204" t="str">
        <f t="shared" si="2"/>
        <v>Yes</v>
      </c>
      <c r="H31" s="254">
        <v>44652</v>
      </c>
      <c r="R31" s="11" t="s">
        <v>1493</v>
      </c>
      <c r="S31" s="42"/>
      <c r="T31" s="136"/>
    </row>
    <row r="32" spans="1:20" x14ac:dyDescent="0.25">
      <c r="A32" t="s">
        <v>1132</v>
      </c>
      <c r="B32" s="5">
        <v>325</v>
      </c>
      <c r="C32" s="136">
        <v>69932</v>
      </c>
      <c r="D32" s="202">
        <f>'MD Rates'!D309</f>
        <v>70981</v>
      </c>
      <c r="E32" s="88">
        <f>IF(F32="Yes",'MD Rates'!$B$1,H32)</f>
        <v>44652</v>
      </c>
      <c r="F32" s="204" t="str">
        <f t="shared" si="2"/>
        <v>Yes</v>
      </c>
      <c r="H32" s="254">
        <v>44652</v>
      </c>
      <c r="R32" s="11" t="s">
        <v>1494</v>
      </c>
      <c r="S32" s="11" t="s">
        <v>1495</v>
      </c>
      <c r="T32" s="136"/>
    </row>
    <row r="33" spans="1:20" x14ac:dyDescent="0.25">
      <c r="A33" t="s">
        <v>1132</v>
      </c>
      <c r="B33" s="5">
        <v>328</v>
      </c>
      <c r="C33" s="136">
        <v>72430</v>
      </c>
      <c r="D33" s="202">
        <f>'MD Rates'!D310</f>
        <v>73517</v>
      </c>
      <c r="E33" s="88">
        <f>IF(F33="Yes",'MD Rates'!$B$1,H33)</f>
        <v>44652</v>
      </c>
      <c r="F33" s="204" t="str">
        <f t="shared" si="2"/>
        <v>Yes</v>
      </c>
      <c r="H33" s="254">
        <v>44652</v>
      </c>
      <c r="R33" s="11" t="s">
        <v>1496</v>
      </c>
      <c r="S33" s="42"/>
      <c r="T33" s="136"/>
    </row>
    <row r="34" spans="1:20" hidden="1" x14ac:dyDescent="0.25">
      <c r="A34" t="s">
        <v>1132</v>
      </c>
      <c r="B34" s="5">
        <v>340</v>
      </c>
      <c r="C34" s="136">
        <v>66634</v>
      </c>
      <c r="D34" s="202">
        <f>'MD Rates'!C10</f>
        <v>66634</v>
      </c>
      <c r="E34" s="88">
        <f>IF(F34="Yes",'MD Rates'!$B$1,H34)</f>
        <v>43191</v>
      </c>
      <c r="F34" s="204" t="str">
        <f>IF(C34&lt;&gt;D34,"Yes","No")</f>
        <v>No</v>
      </c>
      <c r="H34" s="254">
        <v>43191</v>
      </c>
      <c r="R34" s="42" t="s">
        <v>325</v>
      </c>
      <c r="S34" s="42"/>
      <c r="T34" s="136"/>
    </row>
    <row r="35" spans="1:20" x14ac:dyDescent="0.25">
      <c r="A35" t="s">
        <v>1132</v>
      </c>
      <c r="B35" s="5">
        <v>345</v>
      </c>
      <c r="C35" s="136">
        <v>76176</v>
      </c>
      <c r="D35" s="202">
        <f>'MD Rates'!D311</f>
        <v>77319</v>
      </c>
      <c r="E35" s="88">
        <f>IF(F35="Yes",'MD Rates'!$B$1,H35)</f>
        <v>44652</v>
      </c>
      <c r="F35" s="204" t="str">
        <f t="shared" si="2"/>
        <v>Yes</v>
      </c>
      <c r="H35" s="254">
        <v>44652</v>
      </c>
      <c r="R35" s="11" t="s">
        <v>1497</v>
      </c>
      <c r="S35" s="42"/>
      <c r="T35" s="136"/>
    </row>
    <row r="36" spans="1:20" x14ac:dyDescent="0.25">
      <c r="A36" t="s">
        <v>1132</v>
      </c>
      <c r="B36" s="5">
        <v>365</v>
      </c>
      <c r="C36" s="136">
        <v>78049</v>
      </c>
      <c r="D36" s="202">
        <f>'MD Rates'!D312</f>
        <v>79220</v>
      </c>
      <c r="E36" s="88">
        <f>IF(F36="Yes",'MD Rates'!$B$1,H36)</f>
        <v>44652</v>
      </c>
      <c r="F36" s="204" t="str">
        <f t="shared" si="2"/>
        <v>Yes</v>
      </c>
      <c r="H36" s="254">
        <v>44652</v>
      </c>
      <c r="R36" s="11" t="s">
        <v>1498</v>
      </c>
      <c r="S36" s="42"/>
      <c r="T36" s="136"/>
    </row>
    <row r="37" spans="1:20" hidden="1" x14ac:dyDescent="0.25">
      <c r="A37" t="s">
        <v>1132</v>
      </c>
      <c r="B37" s="5">
        <v>410</v>
      </c>
      <c r="C37" s="136">
        <v>71401</v>
      </c>
      <c r="D37" s="202">
        <f>'MD Rates'!D10</f>
        <v>71401</v>
      </c>
      <c r="E37" s="88">
        <f>IF(F37="Yes",'MD Rates'!$B$1,H37)</f>
        <v>43191</v>
      </c>
      <c r="F37" s="204" t="str">
        <f>IF(C37&lt;&gt;D37,"Yes","No")</f>
        <v>No</v>
      </c>
      <c r="H37" s="254">
        <v>43191</v>
      </c>
      <c r="R37" s="42" t="s">
        <v>325</v>
      </c>
      <c r="S37" s="42"/>
      <c r="T37" s="136"/>
    </row>
    <row r="38" spans="1:20" x14ac:dyDescent="0.25">
      <c r="A38" t="s">
        <v>1132</v>
      </c>
      <c r="B38" s="5">
        <v>415</v>
      </c>
      <c r="C38" s="136">
        <v>79923</v>
      </c>
      <c r="D38" s="202">
        <f>'MD Rates'!D313</f>
        <v>81122</v>
      </c>
      <c r="E38" s="88">
        <f>IF(F38="Yes",'MD Rates'!$B$1,H38)</f>
        <v>44652</v>
      </c>
      <c r="F38" s="204" t="str">
        <f t="shared" si="2"/>
        <v>Yes</v>
      </c>
      <c r="H38" s="254">
        <v>44652</v>
      </c>
      <c r="R38" s="11" t="s">
        <v>1499</v>
      </c>
      <c r="S38" s="42"/>
      <c r="T38" s="136"/>
    </row>
    <row r="39" spans="1:20" x14ac:dyDescent="0.25">
      <c r="A39" t="s">
        <v>1132</v>
      </c>
      <c r="B39" s="5">
        <v>425</v>
      </c>
      <c r="C39" s="136">
        <v>81796</v>
      </c>
      <c r="D39" s="202">
        <f>'MD Rates'!D314</f>
        <v>83023</v>
      </c>
      <c r="E39" s="88">
        <f>IF(F39="Yes",'MD Rates'!$B$1,H39)</f>
        <v>44652</v>
      </c>
      <c r="F39" s="204" t="str">
        <f t="shared" si="2"/>
        <v>Yes</v>
      </c>
      <c r="H39" s="254">
        <v>44652</v>
      </c>
      <c r="R39" s="11" t="s">
        <v>1500</v>
      </c>
      <c r="S39" s="42"/>
      <c r="T39" s="136"/>
    </row>
    <row r="40" spans="1:20" x14ac:dyDescent="0.25">
      <c r="A40" t="s">
        <v>1132</v>
      </c>
      <c r="B40" s="5">
        <v>445</v>
      </c>
      <c r="C40" s="136">
        <v>83671</v>
      </c>
      <c r="D40" s="202">
        <f>'MD Rates'!D315</f>
        <v>84927</v>
      </c>
      <c r="E40" s="88">
        <f>IF(F40="Yes",'MD Rates'!$B$1,H40)</f>
        <v>44652</v>
      </c>
      <c r="F40" s="204" t="str">
        <f t="shared" si="2"/>
        <v>Yes</v>
      </c>
      <c r="H40" s="254">
        <v>44652</v>
      </c>
      <c r="R40" s="11" t="s">
        <v>1500</v>
      </c>
      <c r="S40" s="11" t="s">
        <v>1501</v>
      </c>
      <c r="T40" s="136"/>
    </row>
    <row r="41" spans="1:20" hidden="1" x14ac:dyDescent="0.25">
      <c r="A41" t="s">
        <v>1132</v>
      </c>
      <c r="B41" s="5">
        <v>470</v>
      </c>
      <c r="C41" s="136">
        <v>76171</v>
      </c>
      <c r="D41" s="202">
        <f>'MD Rates'!E10</f>
        <v>76171</v>
      </c>
      <c r="E41" s="88">
        <f>IF(F41="Yes",'MD Rates'!$B$1,H41)</f>
        <v>43191</v>
      </c>
      <c r="F41" s="204" t="str">
        <f>IF(C41&lt;&gt;D41,"Yes","No")</f>
        <v>No</v>
      </c>
      <c r="H41" s="254">
        <v>43191</v>
      </c>
      <c r="R41" s="42" t="s">
        <v>325</v>
      </c>
      <c r="S41" s="42"/>
      <c r="T41" s="136"/>
    </row>
    <row r="42" spans="1:20" x14ac:dyDescent="0.25">
      <c r="A42" t="s">
        <v>1132</v>
      </c>
      <c r="B42" s="5">
        <v>475</v>
      </c>
      <c r="C42" s="136">
        <v>86167</v>
      </c>
      <c r="D42" s="202">
        <f>'MD Rates'!D316</f>
        <v>87460</v>
      </c>
      <c r="E42" s="88">
        <f>IF(F42="Yes",'MD Rates'!$B$1,H42)</f>
        <v>44652</v>
      </c>
      <c r="F42" s="204" t="str">
        <f t="shared" si="2"/>
        <v>Yes</v>
      </c>
      <c r="H42" s="254">
        <v>44652</v>
      </c>
      <c r="R42" s="11" t="s">
        <v>1502</v>
      </c>
      <c r="S42" s="42"/>
      <c r="T42" s="136"/>
    </row>
    <row r="43" spans="1:20" ht="13" hidden="1" x14ac:dyDescent="0.3">
      <c r="A43" t="s">
        <v>1132</v>
      </c>
      <c r="B43" s="279">
        <v>500</v>
      </c>
      <c r="C43" s="283">
        <v>65645.179999999993</v>
      </c>
      <c r="D43" s="612">
        <v>65645.179999999993</v>
      </c>
      <c r="E43" s="286">
        <v>38443</v>
      </c>
      <c r="F43" s="277" t="str">
        <f>IF(C43&lt;&gt;D43,"Yes","No")</f>
        <v>No</v>
      </c>
      <c r="G43" s="278" t="s">
        <v>23</v>
      </c>
      <c r="H43" s="276">
        <v>38443</v>
      </c>
      <c r="R43" s="42" t="s">
        <v>325</v>
      </c>
      <c r="T43" s="136"/>
    </row>
    <row r="44" spans="1:20" x14ac:dyDescent="0.25">
      <c r="A44" t="s">
        <v>1132</v>
      </c>
      <c r="B44" s="5">
        <v>505</v>
      </c>
      <c r="C44" s="136">
        <v>88664</v>
      </c>
      <c r="D44" s="202">
        <f>'MD Rates'!D317</f>
        <v>89994</v>
      </c>
      <c r="E44" s="88">
        <f>IF(F44="Yes",'MD Rates'!$B$1,H44)</f>
        <v>44652</v>
      </c>
      <c r="F44" s="204" t="str">
        <f t="shared" si="2"/>
        <v>Yes</v>
      </c>
      <c r="H44" s="254">
        <v>44652</v>
      </c>
      <c r="R44" s="11" t="s">
        <v>1503</v>
      </c>
      <c r="S44" s="42"/>
      <c r="T44" s="136"/>
    </row>
    <row r="45" spans="1:20" hidden="1" x14ac:dyDescent="0.25">
      <c r="A45" t="s">
        <v>1132</v>
      </c>
      <c r="B45" s="5">
        <v>520</v>
      </c>
      <c r="C45" s="136">
        <v>80939</v>
      </c>
      <c r="D45" s="202">
        <f>'MD Rates'!F10</f>
        <v>80939</v>
      </c>
      <c r="E45" s="88">
        <f>IF(F45="Yes",'MD Rates'!$B$1,H45)</f>
        <v>43191</v>
      </c>
      <c r="F45" s="204" t="str">
        <f>IF(C45&lt;&gt;D45,"Yes","No")</f>
        <v>No</v>
      </c>
      <c r="H45" s="254">
        <v>43191</v>
      </c>
      <c r="R45" s="42" t="s">
        <v>325</v>
      </c>
      <c r="S45" s="42"/>
      <c r="T45" s="136"/>
    </row>
    <row r="46" spans="1:20" x14ac:dyDescent="0.25">
      <c r="A46" t="s">
        <v>1132</v>
      </c>
      <c r="B46" s="5">
        <v>525</v>
      </c>
      <c r="C46" s="136">
        <v>91162</v>
      </c>
      <c r="D46" s="202">
        <f>'MD Rates'!D318</f>
        <v>92530</v>
      </c>
      <c r="E46" s="88">
        <f>IF(F46="Yes",'MD Rates'!$B$1,H46)</f>
        <v>44652</v>
      </c>
      <c r="F46" s="204" t="str">
        <f t="shared" si="2"/>
        <v>Yes</v>
      </c>
      <c r="H46" s="254">
        <v>44652</v>
      </c>
      <c r="R46" s="11" t="s">
        <v>1504</v>
      </c>
      <c r="S46" s="42"/>
      <c r="T46" s="136"/>
    </row>
    <row r="47" spans="1:20" x14ac:dyDescent="0.25">
      <c r="A47" t="s">
        <v>1132</v>
      </c>
      <c r="B47" s="5">
        <v>528</v>
      </c>
      <c r="C47" s="136">
        <v>93659</v>
      </c>
      <c r="D47" s="202">
        <f>'MD Rates'!D319</f>
        <v>95064</v>
      </c>
      <c r="E47" s="88">
        <f>IF(F47="Yes",'MD Rates'!$B$1,H47)</f>
        <v>44652</v>
      </c>
      <c r="F47" s="204" t="str">
        <f t="shared" si="2"/>
        <v>Yes</v>
      </c>
      <c r="H47" s="254">
        <v>44652</v>
      </c>
      <c r="R47" s="11" t="s">
        <v>1505</v>
      </c>
      <c r="S47" s="42"/>
      <c r="T47" s="136"/>
    </row>
    <row r="48" spans="1:20" x14ac:dyDescent="0.25">
      <c r="A48" t="s">
        <v>1132</v>
      </c>
      <c r="B48" s="5">
        <v>535</v>
      </c>
      <c r="C48" s="136">
        <v>96156</v>
      </c>
      <c r="D48" s="400">
        <f>'MD Rates'!D320</f>
        <v>97599</v>
      </c>
      <c r="E48" s="88">
        <f>IF(F48="Yes",'MD Rates'!$B$1,H48)</f>
        <v>44652</v>
      </c>
      <c r="F48" s="204" t="str">
        <f t="shared" si="2"/>
        <v>Yes</v>
      </c>
      <c r="H48" s="254">
        <v>44652</v>
      </c>
      <c r="R48" s="11" t="s">
        <v>1506</v>
      </c>
      <c r="S48" s="42"/>
      <c r="T48" s="136"/>
    </row>
    <row r="49" spans="1:20" hidden="1" x14ac:dyDescent="0.25">
      <c r="A49" t="s">
        <v>1132</v>
      </c>
      <c r="B49" s="5">
        <v>540</v>
      </c>
      <c r="C49" s="136">
        <v>86376</v>
      </c>
      <c r="D49" s="400">
        <f>'MD Rates'!G10</f>
        <v>86376</v>
      </c>
      <c r="E49" s="88">
        <f>IF(F49="Yes",'MD Rates'!$B$1,H49)</f>
        <v>43191</v>
      </c>
      <c r="F49" s="204" t="str">
        <f t="shared" si="2"/>
        <v>No</v>
      </c>
      <c r="H49" s="254">
        <v>43191</v>
      </c>
      <c r="I49" s="42" t="s">
        <v>325</v>
      </c>
      <c r="J49" s="42"/>
      <c r="R49" s="136"/>
      <c r="T49" s="136"/>
    </row>
    <row r="50" spans="1:20" hidden="1" x14ac:dyDescent="0.25">
      <c r="A50" t="s">
        <v>1132</v>
      </c>
      <c r="B50" s="5">
        <v>550</v>
      </c>
      <c r="C50" s="136">
        <v>89710</v>
      </c>
      <c r="D50" s="400">
        <f>'MD Rates'!G10+'MD Rates'!B347</f>
        <v>89710</v>
      </c>
      <c r="E50" s="88">
        <f>IF(F50="Yes",'MD Rates'!$B$1,H50)</f>
        <v>43191</v>
      </c>
      <c r="F50" s="204" t="str">
        <f t="shared" si="2"/>
        <v>No</v>
      </c>
      <c r="H50" s="254">
        <v>43191</v>
      </c>
      <c r="I50" s="42" t="s">
        <v>325</v>
      </c>
      <c r="J50" s="42"/>
      <c r="R50" s="136"/>
      <c r="T50" s="136"/>
    </row>
    <row r="51" spans="1:20" hidden="1" x14ac:dyDescent="0.25">
      <c r="A51" t="s">
        <v>1132</v>
      </c>
      <c r="B51" s="5">
        <v>560</v>
      </c>
      <c r="C51" s="136">
        <v>93044</v>
      </c>
      <c r="D51" s="400">
        <f>'MD Rates'!G10+'MD Rates'!C347</f>
        <v>93044</v>
      </c>
      <c r="E51" s="88">
        <f>IF(F51="Yes",'MD Rates'!$B$1,H51)</f>
        <v>43191</v>
      </c>
      <c r="F51" s="204" t="str">
        <f t="shared" si="2"/>
        <v>No</v>
      </c>
      <c r="H51" s="254">
        <v>43191</v>
      </c>
      <c r="I51" s="42" t="s">
        <v>325</v>
      </c>
      <c r="J51" s="42"/>
      <c r="R51" s="136"/>
      <c r="T51" s="136"/>
    </row>
    <row r="52" spans="1:20" hidden="1" x14ac:dyDescent="0.25">
      <c r="A52" t="s">
        <v>1132</v>
      </c>
      <c r="B52" s="5">
        <v>570</v>
      </c>
      <c r="C52" s="136">
        <v>96378</v>
      </c>
      <c r="D52" s="400">
        <f>'MD Rates'!G10+'MD Rates'!D347</f>
        <v>96378</v>
      </c>
      <c r="E52" s="88">
        <f>IF(F52="Yes",'MD Rates'!$B$1,H52)</f>
        <v>43191</v>
      </c>
      <c r="F52" s="204" t="str">
        <f t="shared" si="2"/>
        <v>No</v>
      </c>
      <c r="H52" s="254">
        <v>43191</v>
      </c>
      <c r="I52" s="42" t="s">
        <v>325</v>
      </c>
      <c r="J52" s="42"/>
      <c r="R52" s="136"/>
      <c r="T52" s="136"/>
    </row>
    <row r="53" spans="1:20" hidden="1" x14ac:dyDescent="0.25">
      <c r="A53" t="s">
        <v>1132</v>
      </c>
      <c r="B53" s="5">
        <v>580</v>
      </c>
      <c r="C53" s="136">
        <v>99712</v>
      </c>
      <c r="D53" s="400">
        <f>'MD Rates'!G10+'MD Rates'!E347</f>
        <v>99712</v>
      </c>
      <c r="E53" s="88">
        <f>IF(F53="Yes",'MD Rates'!$B$1,H53)</f>
        <v>43191</v>
      </c>
      <c r="F53" s="204" t="str">
        <f t="shared" si="2"/>
        <v>No</v>
      </c>
      <c r="H53" s="254">
        <v>43191</v>
      </c>
      <c r="I53" s="42" t="s">
        <v>325</v>
      </c>
      <c r="J53" s="42"/>
      <c r="R53" s="136"/>
      <c r="T53" s="136"/>
    </row>
    <row r="54" spans="1:20" hidden="1" x14ac:dyDescent="0.25">
      <c r="A54" t="s">
        <v>1132</v>
      </c>
      <c r="B54" s="5">
        <v>590</v>
      </c>
      <c r="C54" s="136">
        <v>103046</v>
      </c>
      <c r="D54" s="400">
        <f>'MD Rates'!G10+'MD Rates'!F347</f>
        <v>103046</v>
      </c>
      <c r="E54" s="88">
        <f>IF(F54="Yes",'MD Rates'!$B$1,H54)</f>
        <v>43191</v>
      </c>
      <c r="F54" s="204" t="str">
        <f t="shared" si="2"/>
        <v>No</v>
      </c>
      <c r="H54" s="254">
        <v>43191</v>
      </c>
      <c r="I54" s="42" t="s">
        <v>325</v>
      </c>
      <c r="J54" s="42"/>
      <c r="R54" s="136"/>
      <c r="T54" s="136"/>
    </row>
    <row r="55" spans="1:20" hidden="1" x14ac:dyDescent="0.25">
      <c r="A55" t="s">
        <v>1132</v>
      </c>
      <c r="B55" s="5">
        <v>600</v>
      </c>
      <c r="C55" s="136">
        <v>106380</v>
      </c>
      <c r="D55" s="400">
        <f>'MD Rates'!G10+'MD Rates'!G347</f>
        <v>106380</v>
      </c>
      <c r="E55" s="88">
        <f>IF(F55="Yes",'MD Rates'!$B$1,H55)</f>
        <v>43191</v>
      </c>
      <c r="F55" s="204" t="str">
        <f t="shared" si="2"/>
        <v>No</v>
      </c>
      <c r="H55" s="254">
        <v>43191</v>
      </c>
      <c r="I55" s="42" t="s">
        <v>325</v>
      </c>
      <c r="J55" s="42"/>
      <c r="R55" s="136"/>
      <c r="T55" s="136"/>
    </row>
    <row r="56" spans="1:20" hidden="1" x14ac:dyDescent="0.25">
      <c r="A56" t="s">
        <v>1132</v>
      </c>
      <c r="B56" s="5">
        <v>610</v>
      </c>
      <c r="C56" s="136">
        <v>109714</v>
      </c>
      <c r="D56" s="400">
        <f>'MD Rates'!G10+'MD Rates'!H347</f>
        <v>109714</v>
      </c>
      <c r="E56" s="88">
        <f>IF(F56="Yes",'MD Rates'!$B$1,H56)</f>
        <v>43191</v>
      </c>
      <c r="F56" s="204" t="str">
        <f t="shared" si="2"/>
        <v>No</v>
      </c>
      <c r="H56" s="254">
        <v>43191</v>
      </c>
      <c r="I56" s="42" t="s">
        <v>325</v>
      </c>
      <c r="J56" s="42"/>
      <c r="R56" s="136"/>
      <c r="T56" s="136"/>
    </row>
    <row r="57" spans="1:20" hidden="1" x14ac:dyDescent="0.25">
      <c r="A57" t="s">
        <v>1132</v>
      </c>
      <c r="B57" s="5">
        <v>620</v>
      </c>
      <c r="C57" s="136">
        <v>113048</v>
      </c>
      <c r="D57" s="400">
        <f>'MD Rates'!G10+'MD Rates'!I347</f>
        <v>113048</v>
      </c>
      <c r="E57" s="88">
        <f>IF(F57="Yes",'MD Rates'!$B$1,H57)</f>
        <v>43191</v>
      </c>
      <c r="F57" s="204" t="str">
        <f t="shared" si="2"/>
        <v>No</v>
      </c>
      <c r="H57" s="254">
        <v>43191</v>
      </c>
      <c r="I57" s="42" t="s">
        <v>325</v>
      </c>
      <c r="J57" s="42"/>
      <c r="R57" s="136"/>
      <c r="T57" s="136"/>
    </row>
    <row r="58" spans="1:20" x14ac:dyDescent="0.25">
      <c r="I58" t="s">
        <v>325</v>
      </c>
      <c r="R58" s="136"/>
      <c r="T58" s="136"/>
    </row>
    <row r="61" spans="1:20" x14ac:dyDescent="0.25">
      <c r="A61" s="273" t="s">
        <v>12</v>
      </c>
    </row>
  </sheetData>
  <autoFilter ref="A2:Q58" xr:uid="{00000000-0009-0000-0000-000003000000}">
    <filterColumn colId="5">
      <filters blank="1">
        <filter val="Yes"/>
      </filters>
    </filterColumn>
  </autoFilter>
  <mergeCells count="5">
    <mergeCell ref="H1:H2"/>
    <mergeCell ref="F1:F2"/>
    <mergeCell ref="C1:C2"/>
    <mergeCell ref="D1:D2"/>
    <mergeCell ref="E1:E2"/>
  </mergeCells>
  <phoneticPr fontId="30" type="noConversion"/>
  <conditionalFormatting sqref="E3:E57">
    <cfRule type="expression" dxfId="22" priority="1" stopIfTrue="1">
      <formula>E3&lt;&gt;H3</formula>
    </cfRule>
  </conditionalFormatting>
  <conditionalFormatting sqref="F3:F57">
    <cfRule type="cellIs" dxfId="21" priority="3" stopIfTrue="1" operator="equal">
      <formula>"Yes"</formula>
    </cfRule>
  </conditionalFormatting>
  <conditionalFormatting sqref="M16:M18">
    <cfRule type="cellIs" dxfId="20" priority="8" stopIfTrue="1" operator="equal">
      <formula>"Yes"</formula>
    </cfRule>
  </conditionalFormatting>
  <pageMargins left="0.75" right="0.75" top="1" bottom="1" header="0.5" footer="0.5"/>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164"/>
  <sheetViews>
    <sheetView workbookViewId="0">
      <pane ySplit="2" topLeftCell="A88" activePane="bottomLeft" state="frozen"/>
      <selection pane="bottomLeft" activeCell="D120" sqref="D120"/>
    </sheetView>
  </sheetViews>
  <sheetFormatPr defaultRowHeight="14.5" x14ac:dyDescent="0.35"/>
  <cols>
    <col min="1" max="1" width="22.81640625" bestFit="1" customWidth="1"/>
    <col min="3" max="3" width="10.26953125" customWidth="1"/>
    <col min="5" max="5" width="9.54296875" bestFit="1" customWidth="1"/>
    <col min="8" max="8" width="9.1796875" style="6" customWidth="1"/>
    <col min="9" max="9" width="10.54296875" customWidth="1"/>
    <col min="10" max="10" width="9.1796875" style="680" customWidth="1"/>
    <col min="11" max="11" width="9.54296875" style="680" customWidth="1"/>
    <col min="12" max="12" width="9.1796875" style="681" customWidth="1"/>
    <col min="13" max="18" width="9.1796875" style="680" customWidth="1"/>
    <col min="19" max="24" width="9.1796875" style="680"/>
  </cols>
  <sheetData>
    <row r="1" spans="1:24" ht="26.25" customHeight="1" x14ac:dyDescent="0.35">
      <c r="B1" s="5"/>
      <c r="C1" s="979" t="s">
        <v>606</v>
      </c>
      <c r="D1" s="978" t="s">
        <v>607</v>
      </c>
      <c r="E1" s="978" t="s">
        <v>960</v>
      </c>
      <c r="F1" s="978" t="s">
        <v>608</v>
      </c>
      <c r="G1" s="932"/>
      <c r="H1" s="977" t="s">
        <v>605</v>
      </c>
    </row>
    <row r="2" spans="1:24" ht="15.75" customHeight="1" thickBot="1" x14ac:dyDescent="0.4">
      <c r="A2" s="199" t="s">
        <v>320</v>
      </c>
      <c r="B2" s="200" t="s">
        <v>321</v>
      </c>
      <c r="C2" s="982"/>
      <c r="D2" s="983"/>
      <c r="E2" s="983"/>
      <c r="F2" s="983"/>
      <c r="G2" s="984"/>
      <c r="H2" s="981"/>
    </row>
    <row r="3" spans="1:24" ht="13" hidden="1" thickTop="1" x14ac:dyDescent="0.25">
      <c r="A3" t="s">
        <v>1131</v>
      </c>
      <c r="B3" s="5">
        <v>0</v>
      </c>
      <c r="C3">
        <v>0</v>
      </c>
      <c r="D3">
        <v>0</v>
      </c>
      <c r="E3" s="6">
        <f>IF(F3="Yes",'MD Rates'!$B$1,H3)</f>
        <v>42826</v>
      </c>
      <c r="F3" s="204" t="str">
        <f>IF(C3&lt;&gt;D3,"Yes","No")</f>
        <v>No</v>
      </c>
      <c r="H3" s="6">
        <v>42826</v>
      </c>
      <c r="J3"/>
      <c r="K3"/>
      <c r="L3"/>
      <c r="M3"/>
      <c r="N3"/>
      <c r="O3"/>
      <c r="P3"/>
      <c r="Q3"/>
      <c r="R3"/>
      <c r="S3"/>
      <c r="T3"/>
      <c r="U3"/>
      <c r="V3"/>
      <c r="W3"/>
      <c r="X3"/>
    </row>
    <row r="4" spans="1:24" ht="15" hidden="1" thickTop="1" x14ac:dyDescent="0.35">
      <c r="A4" t="s">
        <v>1131</v>
      </c>
      <c r="B4" s="5">
        <v>10</v>
      </c>
      <c r="C4">
        <v>11603</v>
      </c>
      <c r="D4" s="202">
        <f>'MD Rates'!C35</f>
        <v>11603</v>
      </c>
      <c r="E4" s="6">
        <f>IF(F4="Yes",'MD Rates'!$B$1,H4)</f>
        <v>41365</v>
      </c>
      <c r="F4" s="204" t="str">
        <f t="shared" ref="F4:F141" si="0">IF(C4&lt;&gt;D4,"Yes","No")</f>
        <v>No</v>
      </c>
      <c r="H4" s="6">
        <v>41365</v>
      </c>
      <c r="I4" s="741"/>
      <c r="J4"/>
      <c r="K4" s="404"/>
      <c r="L4" s="204"/>
      <c r="M4"/>
      <c r="N4"/>
      <c r="O4"/>
      <c r="P4"/>
      <c r="Q4"/>
      <c r="R4"/>
      <c r="S4"/>
      <c r="T4"/>
      <c r="U4"/>
      <c r="V4"/>
      <c r="W4"/>
      <c r="X4"/>
    </row>
    <row r="5" spans="1:24" ht="15" thickTop="1" x14ac:dyDescent="0.35">
      <c r="A5" t="s">
        <v>1131</v>
      </c>
      <c r="B5" s="5">
        <v>20</v>
      </c>
      <c r="C5">
        <v>26714</v>
      </c>
      <c r="D5" s="202">
        <f>'MD Rates'!C16</f>
        <v>27115</v>
      </c>
      <c r="E5" s="6">
        <f>IF(F5="Yes",'MD Rates'!$B$1,H5)</f>
        <v>44652</v>
      </c>
      <c r="F5" s="204" t="str">
        <f t="shared" si="0"/>
        <v>Yes</v>
      </c>
      <c r="H5" s="6">
        <v>44652</v>
      </c>
      <c r="I5" s="679" t="s">
        <v>1657</v>
      </c>
      <c r="J5" s="742" t="s">
        <v>1652</v>
      </c>
      <c r="K5" s="680" t="s">
        <v>1654</v>
      </c>
      <c r="L5" s="681" t="s">
        <v>1702</v>
      </c>
      <c r="M5" s="680" t="s">
        <v>1704</v>
      </c>
      <c r="N5" s="680" t="s">
        <v>1733</v>
      </c>
      <c r="O5" s="680" t="s">
        <v>1735</v>
      </c>
      <c r="P5" s="680" t="s">
        <v>1725</v>
      </c>
      <c r="T5"/>
    </row>
    <row r="6" spans="1:24" hidden="1" x14ac:dyDescent="0.35">
      <c r="A6" t="s">
        <v>1131</v>
      </c>
      <c r="B6" s="274">
        <v>30</v>
      </c>
      <c r="C6" s="275">
        <v>23930</v>
      </c>
      <c r="D6" s="609">
        <f>SUM('MD Rates'!C34+'MD Rates'!D34)/2</f>
        <v>23930</v>
      </c>
      <c r="E6" s="6">
        <f>IF(F6="Yes",'MD Rates'!$B$1,H6)</f>
        <v>41365</v>
      </c>
      <c r="F6" s="204" t="str">
        <f t="shared" si="0"/>
        <v>No</v>
      </c>
      <c r="H6" s="6">
        <v>41365</v>
      </c>
      <c r="I6" s="741" t="s">
        <v>325</v>
      </c>
      <c r="J6"/>
      <c r="K6" s="404"/>
      <c r="L6" s="204"/>
      <c r="M6"/>
      <c r="N6"/>
      <c r="O6"/>
      <c r="P6"/>
      <c r="Q6"/>
      <c r="R6"/>
      <c r="S6"/>
      <c r="T6"/>
      <c r="U6"/>
      <c r="V6"/>
      <c r="W6"/>
      <c r="X6"/>
    </row>
    <row r="7" spans="1:24" x14ac:dyDescent="0.35">
      <c r="A7" t="s">
        <v>1131</v>
      </c>
      <c r="B7" s="5">
        <v>40</v>
      </c>
      <c r="C7">
        <v>28382</v>
      </c>
      <c r="D7" s="202">
        <f>'MD Rates'!D16</f>
        <v>28808</v>
      </c>
      <c r="E7" s="6">
        <f>IF(F7="Yes",'MD Rates'!$B$1,H7)</f>
        <v>44652</v>
      </c>
      <c r="F7" s="204" t="str">
        <f t="shared" si="0"/>
        <v>Yes</v>
      </c>
      <c r="H7" s="6">
        <v>44652</v>
      </c>
      <c r="I7" s="681" t="s">
        <v>1658</v>
      </c>
      <c r="J7" s="742" t="s">
        <v>1653</v>
      </c>
      <c r="K7" s="680" t="s">
        <v>1655</v>
      </c>
      <c r="L7" s="679" t="s">
        <v>1089</v>
      </c>
      <c r="M7" s="680" t="s">
        <v>1090</v>
      </c>
      <c r="N7" s="680" t="s">
        <v>1703</v>
      </c>
      <c r="O7" s="680" t="s">
        <v>1705</v>
      </c>
      <c r="P7" s="680" t="s">
        <v>1734</v>
      </c>
      <c r="Q7" s="680" t="s">
        <v>1736</v>
      </c>
      <c r="R7" s="680" t="s">
        <v>1760</v>
      </c>
      <c r="T7"/>
    </row>
    <row r="8" spans="1:24" x14ac:dyDescent="0.35">
      <c r="A8" t="s">
        <v>1131</v>
      </c>
      <c r="B8" s="5">
        <v>50</v>
      </c>
      <c r="C8">
        <v>30051</v>
      </c>
      <c r="D8" s="202">
        <f>'MD Rates'!E16</f>
        <v>30502</v>
      </c>
      <c r="E8" s="6">
        <f>IF(F8="Yes",'MD Rates'!$B$1,H8)</f>
        <v>44652</v>
      </c>
      <c r="F8" s="204" t="str">
        <f t="shared" si="0"/>
        <v>Yes</v>
      </c>
      <c r="H8" s="6">
        <v>44652</v>
      </c>
      <c r="I8" s="680" t="s">
        <v>1659</v>
      </c>
      <c r="J8" s="742" t="s">
        <v>1656</v>
      </c>
      <c r="K8" s="680" t="s">
        <v>1706</v>
      </c>
      <c r="L8" s="680" t="s">
        <v>1737</v>
      </c>
      <c r="M8" s="680" t="s">
        <v>1761</v>
      </c>
      <c r="T8"/>
    </row>
    <row r="9" spans="1:24" hidden="1" x14ac:dyDescent="0.35">
      <c r="A9" t="s">
        <v>1131</v>
      </c>
      <c r="B9" s="5">
        <v>55</v>
      </c>
      <c r="C9">
        <v>26350</v>
      </c>
      <c r="D9" s="268">
        <v>26350</v>
      </c>
      <c r="E9" s="6">
        <f>IF(F9="Yes",'MD Rates'!$B$1,H9)</f>
        <v>18629</v>
      </c>
      <c r="F9" s="204" t="str">
        <f t="shared" si="0"/>
        <v>No</v>
      </c>
      <c r="H9" s="6">
        <v>18629</v>
      </c>
      <c r="I9" s="741" t="s">
        <v>325</v>
      </c>
      <c r="J9"/>
      <c r="K9" s="404"/>
      <c r="L9" s="204"/>
      <c r="M9"/>
      <c r="N9"/>
      <c r="O9"/>
      <c r="P9"/>
      <c r="Q9"/>
      <c r="R9"/>
      <c r="S9"/>
      <c r="T9"/>
      <c r="U9"/>
      <c r="V9"/>
      <c r="W9"/>
      <c r="X9"/>
    </row>
    <row r="10" spans="1:24" x14ac:dyDescent="0.35">
      <c r="A10" t="s">
        <v>1131</v>
      </c>
      <c r="B10" s="5">
        <v>60</v>
      </c>
      <c r="C10">
        <v>33135</v>
      </c>
      <c r="D10" s="202">
        <f>'MD Rates'!C15</f>
        <v>33633</v>
      </c>
      <c r="E10" s="6">
        <f>IF(F10="Yes",'MD Rates'!$B$1,H10)</f>
        <v>44652</v>
      </c>
      <c r="F10" s="204" t="str">
        <f t="shared" si="0"/>
        <v>Yes</v>
      </c>
      <c r="H10" s="6">
        <v>44652</v>
      </c>
      <c r="I10" s="742" t="s">
        <v>1660</v>
      </c>
      <c r="J10" s="680" t="s">
        <v>1762</v>
      </c>
      <c r="K10" s="679"/>
      <c r="T10"/>
    </row>
    <row r="11" spans="1:24" x14ac:dyDescent="0.35">
      <c r="A11" t="s">
        <v>1131</v>
      </c>
      <c r="B11" s="5">
        <v>62</v>
      </c>
      <c r="C11">
        <v>33298</v>
      </c>
      <c r="D11" s="202">
        <f>'MD Rates'!C14</f>
        <v>33798</v>
      </c>
      <c r="E11" s="6">
        <f>IF(F11="Yes",'MD Rates'!$B$1,H11)</f>
        <v>44652</v>
      </c>
      <c r="F11" s="204" t="str">
        <f t="shared" si="0"/>
        <v>Yes</v>
      </c>
      <c r="H11" s="6">
        <v>44652</v>
      </c>
      <c r="I11" s="742" t="s">
        <v>1663</v>
      </c>
      <c r="J11" s="680" t="s">
        <v>1708</v>
      </c>
      <c r="K11" s="679" t="s">
        <v>1738</v>
      </c>
      <c r="T11"/>
    </row>
    <row r="12" spans="1:24" hidden="1" x14ac:dyDescent="0.35">
      <c r="A12" t="s">
        <v>1131</v>
      </c>
      <c r="B12" s="5">
        <v>65</v>
      </c>
      <c r="C12">
        <v>30500</v>
      </c>
      <c r="D12" s="268">
        <v>30500</v>
      </c>
      <c r="E12" s="6">
        <f>IF(F12="Yes",'MD Rates'!$B$1,H12)</f>
        <v>18629</v>
      </c>
      <c r="F12" s="204" t="str">
        <f t="shared" si="0"/>
        <v>No</v>
      </c>
      <c r="H12" s="6">
        <v>18629</v>
      </c>
      <c r="I12" s="741" t="s">
        <v>325</v>
      </c>
      <c r="J12"/>
      <c r="K12" s="404"/>
      <c r="L12" s="204"/>
      <c r="M12"/>
      <c r="N12"/>
      <c r="O12"/>
      <c r="P12"/>
      <c r="Q12"/>
      <c r="R12"/>
      <c r="S12"/>
      <c r="T12"/>
      <c r="U12"/>
      <c r="V12"/>
      <c r="W12"/>
      <c r="X12"/>
    </row>
    <row r="13" spans="1:24" x14ac:dyDescent="0.35">
      <c r="A13" t="s">
        <v>1131</v>
      </c>
      <c r="B13" s="5">
        <v>70</v>
      </c>
      <c r="C13">
        <v>35303</v>
      </c>
      <c r="D13" s="202">
        <f>'MD Rates'!D15</f>
        <v>35833</v>
      </c>
      <c r="E13" s="6">
        <f>IF(F13="Yes",'MD Rates'!$B$1,H13)</f>
        <v>44652</v>
      </c>
      <c r="F13" s="204" t="str">
        <f t="shared" si="0"/>
        <v>Yes</v>
      </c>
      <c r="H13" s="6">
        <v>44652</v>
      </c>
      <c r="I13" s="742" t="s">
        <v>1661</v>
      </c>
      <c r="J13" s="680" t="s">
        <v>337</v>
      </c>
      <c r="K13" s="679" t="s">
        <v>1763</v>
      </c>
      <c r="T13"/>
    </row>
    <row r="14" spans="1:24" x14ac:dyDescent="0.35">
      <c r="A14" t="s">
        <v>1131</v>
      </c>
      <c r="B14" s="5">
        <v>72</v>
      </c>
      <c r="C14">
        <v>35476</v>
      </c>
      <c r="D14" s="202">
        <f>'MD Rates'!D14</f>
        <v>36009</v>
      </c>
      <c r="E14" s="6">
        <f>IF(F14="Yes",'MD Rates'!$B$1,H14)</f>
        <v>44652</v>
      </c>
      <c r="F14" s="204" t="str">
        <f t="shared" si="0"/>
        <v>Yes</v>
      </c>
      <c r="H14" s="6">
        <v>44652</v>
      </c>
      <c r="I14" s="742" t="s">
        <v>1664</v>
      </c>
      <c r="J14" s="680" t="s">
        <v>1709</v>
      </c>
      <c r="K14" s="679" t="s">
        <v>1739</v>
      </c>
      <c r="T14"/>
    </row>
    <row r="15" spans="1:24" x14ac:dyDescent="0.35">
      <c r="A15" t="s">
        <v>1131</v>
      </c>
      <c r="B15" s="5">
        <v>75</v>
      </c>
      <c r="C15">
        <v>35408</v>
      </c>
      <c r="D15" s="268">
        <f>'MD Rates'!C13</f>
        <v>35940</v>
      </c>
      <c r="E15" s="6">
        <f>IF(F15="Yes",'MD Rates'!$B$1,H15)</f>
        <v>44652</v>
      </c>
      <c r="F15" s="204" t="str">
        <f t="shared" si="0"/>
        <v>Yes</v>
      </c>
      <c r="H15" s="6">
        <v>44652</v>
      </c>
      <c r="I15" s="742" t="s">
        <v>1690</v>
      </c>
      <c r="J15" s="680" t="s">
        <v>1681</v>
      </c>
      <c r="K15" s="679" t="s">
        <v>1691</v>
      </c>
      <c r="L15" s="681" t="s">
        <v>1724</v>
      </c>
      <c r="M15" s="680" t="s">
        <v>1765</v>
      </c>
      <c r="N15" s="680" t="s">
        <v>1775</v>
      </c>
      <c r="T15"/>
    </row>
    <row r="16" spans="1:24" x14ac:dyDescent="0.35">
      <c r="A16" t="s">
        <v>1131</v>
      </c>
      <c r="B16" s="5">
        <v>80</v>
      </c>
      <c r="C16">
        <v>36941</v>
      </c>
      <c r="D16" s="400">
        <f>'MD Rates'!C28</f>
        <v>37496</v>
      </c>
      <c r="E16" s="6">
        <f>IF(F16="Yes",'MD Rates'!$B$1,H16)</f>
        <v>44652</v>
      </c>
      <c r="F16" s="204" t="str">
        <f t="shared" si="0"/>
        <v>Yes</v>
      </c>
      <c r="H16" s="6">
        <v>44652</v>
      </c>
      <c r="I16" s="742" t="s">
        <v>1670</v>
      </c>
      <c r="J16" s="680" t="s">
        <v>1716</v>
      </c>
      <c r="K16" s="679" t="s">
        <v>1745</v>
      </c>
      <c r="L16" s="680" t="s">
        <v>1750</v>
      </c>
      <c r="T16"/>
    </row>
    <row r="17" spans="1:24" x14ac:dyDescent="0.35">
      <c r="A17" t="s">
        <v>1131</v>
      </c>
      <c r="B17" s="5">
        <v>90</v>
      </c>
      <c r="C17">
        <v>37468</v>
      </c>
      <c r="D17" s="202">
        <f>'MD Rates'!E15</f>
        <v>38031</v>
      </c>
      <c r="E17" s="6">
        <f>IF(F17="Yes",'MD Rates'!$B$1,H17)</f>
        <v>44652</v>
      </c>
      <c r="F17" s="204" t="str">
        <f t="shared" si="0"/>
        <v>Yes</v>
      </c>
      <c r="H17" s="6">
        <v>44652</v>
      </c>
      <c r="I17" s="742" t="s">
        <v>1662</v>
      </c>
      <c r="J17" s="679" t="s">
        <v>1764</v>
      </c>
      <c r="K17" s="679"/>
      <c r="T17"/>
    </row>
    <row r="18" spans="1:24" hidden="1" x14ac:dyDescent="0.35">
      <c r="A18" t="s">
        <v>1131</v>
      </c>
      <c r="B18" s="5">
        <v>92</v>
      </c>
      <c r="C18" s="402">
        <v>32161.68</v>
      </c>
      <c r="D18" s="202">
        <v>32161.68</v>
      </c>
      <c r="E18" s="6">
        <f>IF(F18="Yes",'MD Rates'!$B$1,H18)</f>
        <v>18629</v>
      </c>
      <c r="F18" s="204" t="str">
        <f t="shared" si="0"/>
        <v>No</v>
      </c>
      <c r="H18" s="6">
        <v>18629</v>
      </c>
      <c r="I18" s="741" t="s">
        <v>325</v>
      </c>
      <c r="J18"/>
      <c r="K18" s="404"/>
      <c r="L18" s="204"/>
      <c r="M18"/>
      <c r="N18"/>
      <c r="O18"/>
      <c r="P18"/>
      <c r="Q18"/>
      <c r="R18"/>
      <c r="S18"/>
      <c r="T18"/>
      <c r="U18"/>
      <c r="V18"/>
      <c r="W18"/>
      <c r="X18"/>
    </row>
    <row r="19" spans="1:24" x14ac:dyDescent="0.35">
      <c r="A19" t="s">
        <v>1131</v>
      </c>
      <c r="B19" s="5">
        <v>95</v>
      </c>
      <c r="C19">
        <v>37573</v>
      </c>
      <c r="D19" s="268">
        <f>'MD Rates'!D13</f>
        <v>38137</v>
      </c>
      <c r="E19" s="6">
        <f>IF(F19="Yes",'MD Rates'!$B$1,H19)</f>
        <v>44652</v>
      </c>
      <c r="F19" s="204" t="str">
        <f t="shared" si="0"/>
        <v>Yes</v>
      </c>
      <c r="H19" s="6">
        <v>44652</v>
      </c>
      <c r="I19" s="742" t="s">
        <v>1692</v>
      </c>
      <c r="J19" s="680" t="s">
        <v>1680</v>
      </c>
      <c r="K19" s="679" t="s">
        <v>1693</v>
      </c>
      <c r="L19" s="681" t="s">
        <v>1726</v>
      </c>
      <c r="M19" s="680" t="s">
        <v>1766</v>
      </c>
      <c r="N19" s="680" t="s">
        <v>1730</v>
      </c>
      <c r="T19"/>
    </row>
    <row r="20" spans="1:24" x14ac:dyDescent="0.35">
      <c r="A20" t="s">
        <v>1131</v>
      </c>
      <c r="B20" s="5">
        <v>97</v>
      </c>
      <c r="C20">
        <v>37653</v>
      </c>
      <c r="D20" s="202">
        <f>'MD Rates'!E14</f>
        <v>38218</v>
      </c>
      <c r="E20" s="6">
        <f>IF(F20="Yes",'MD Rates'!$B$1,H20)</f>
        <v>44652</v>
      </c>
      <c r="F20" s="204" t="str">
        <f t="shared" si="0"/>
        <v>Yes</v>
      </c>
      <c r="H20" s="6">
        <v>44652</v>
      </c>
      <c r="I20" s="742" t="s">
        <v>1665</v>
      </c>
      <c r="J20" s="680" t="s">
        <v>1711</v>
      </c>
      <c r="K20" s="679" t="s">
        <v>1740</v>
      </c>
      <c r="T20"/>
    </row>
    <row r="21" spans="1:24" x14ac:dyDescent="0.35">
      <c r="A21" t="s">
        <v>1131</v>
      </c>
      <c r="B21" s="5">
        <v>100</v>
      </c>
      <c r="C21">
        <v>38771</v>
      </c>
      <c r="D21" s="202">
        <f>'MD Rates'!D28</f>
        <v>39353</v>
      </c>
      <c r="E21" s="6">
        <f>IF(F21="Yes",'MD Rates'!$B$1,H21)</f>
        <v>44652</v>
      </c>
      <c r="F21" s="204" t="str">
        <f t="shared" si="0"/>
        <v>Yes</v>
      </c>
      <c r="H21" s="6">
        <v>44652</v>
      </c>
      <c r="I21" s="742" t="s">
        <v>1671</v>
      </c>
      <c r="J21" s="680" t="s">
        <v>1717</v>
      </c>
      <c r="K21" s="679" t="s">
        <v>1746</v>
      </c>
      <c r="L21" s="680" t="s">
        <v>1751</v>
      </c>
      <c r="T21"/>
    </row>
    <row r="22" spans="1:24" x14ac:dyDescent="0.35">
      <c r="A22" t="s">
        <v>1131</v>
      </c>
      <c r="B22" s="5">
        <v>110</v>
      </c>
      <c r="C22">
        <v>39831</v>
      </c>
      <c r="D22" s="202">
        <f>'MD Rates'!F14</f>
        <v>40429</v>
      </c>
      <c r="E22" s="6">
        <f>IF(F22="Yes",'MD Rates'!$B$1,H22)</f>
        <v>44652</v>
      </c>
      <c r="F22" s="204" t="str">
        <f t="shared" si="0"/>
        <v>Yes</v>
      </c>
      <c r="H22" s="6">
        <v>44652</v>
      </c>
      <c r="I22" s="742" t="s">
        <v>1666</v>
      </c>
      <c r="J22" s="680" t="s">
        <v>1712</v>
      </c>
      <c r="K22" s="679" t="s">
        <v>1741</v>
      </c>
      <c r="T22"/>
    </row>
    <row r="23" spans="1:24" x14ac:dyDescent="0.35">
      <c r="A23" t="s">
        <v>1131</v>
      </c>
      <c r="B23" s="274">
        <v>112</v>
      </c>
      <c r="C23" s="273">
        <v>39837.1</v>
      </c>
      <c r="D23" s="609">
        <f>ROUND(('MD Rates'!C253*40)*52.1428,2)</f>
        <v>40421.1</v>
      </c>
      <c r="E23" s="6">
        <f>IF(F23="Yes",'MD Rates'!$B$1,H23)</f>
        <v>44652</v>
      </c>
      <c r="F23" s="204" t="str">
        <f>IF(C23&lt;&gt;D23,"Yes","No")</f>
        <v>Yes</v>
      </c>
      <c r="H23" s="6">
        <v>44652</v>
      </c>
      <c r="I23" s="742" t="s">
        <v>338</v>
      </c>
      <c r="K23" s="679"/>
      <c r="T23"/>
    </row>
    <row r="24" spans="1:24" x14ac:dyDescent="0.35">
      <c r="A24" t="s">
        <v>1131</v>
      </c>
      <c r="B24" s="5">
        <v>120</v>
      </c>
      <c r="C24">
        <v>41245</v>
      </c>
      <c r="D24" s="202">
        <f>'MD Rates'!C20</f>
        <v>41864</v>
      </c>
      <c r="E24" s="6">
        <f>IF(F24="Yes",'MD Rates'!$B$1,H24)</f>
        <v>44652</v>
      </c>
      <c r="F24" s="204" t="str">
        <f t="shared" si="0"/>
        <v>Yes</v>
      </c>
      <c r="H24" s="6">
        <v>44652</v>
      </c>
      <c r="I24" s="742" t="s">
        <v>1630</v>
      </c>
      <c r="J24" s="680" t="s">
        <v>1631</v>
      </c>
      <c r="K24" s="679"/>
      <c r="T24"/>
    </row>
    <row r="25" spans="1:24" x14ac:dyDescent="0.35">
      <c r="A25" t="s">
        <v>1131</v>
      </c>
      <c r="B25" s="5">
        <v>130</v>
      </c>
      <c r="C25">
        <v>40600</v>
      </c>
      <c r="D25" s="400">
        <f>'MD Rates'!E11</f>
        <v>41209</v>
      </c>
      <c r="E25" s="6">
        <f>IF(F25="Yes",'MD Rates'!$B$1,H25)</f>
        <v>44652</v>
      </c>
      <c r="F25" s="204" t="str">
        <f t="shared" si="0"/>
        <v>Yes</v>
      </c>
      <c r="H25" s="6">
        <v>44652</v>
      </c>
      <c r="I25" s="742" t="s">
        <v>1672</v>
      </c>
      <c r="J25" s="680" t="s">
        <v>1673</v>
      </c>
      <c r="K25" s="679" t="s">
        <v>1694</v>
      </c>
      <c r="L25" s="681" t="s">
        <v>1695</v>
      </c>
      <c r="M25" s="680" t="s">
        <v>1718</v>
      </c>
      <c r="N25" s="681" t="s">
        <v>1727</v>
      </c>
      <c r="O25" s="679" t="s">
        <v>1747</v>
      </c>
      <c r="P25" s="680" t="s">
        <v>1752</v>
      </c>
      <c r="Q25" s="680" t="s">
        <v>1767</v>
      </c>
      <c r="R25" s="680" t="s">
        <v>1776</v>
      </c>
      <c r="T25"/>
    </row>
    <row r="26" spans="1:24" x14ac:dyDescent="0.35">
      <c r="A26" t="s">
        <v>1131</v>
      </c>
      <c r="B26" s="274">
        <v>135</v>
      </c>
      <c r="C26" s="273">
        <v>41505.67</v>
      </c>
      <c r="D26" s="608">
        <f>ROUND(('MD Rates'!C256*40)*52.1428,2)</f>
        <v>42131.38</v>
      </c>
      <c r="E26" s="6">
        <f>IF(F26="Yes",'MD Rates'!$B$1,H26)</f>
        <v>44652</v>
      </c>
      <c r="F26" s="204" t="str">
        <f t="shared" si="0"/>
        <v>Yes</v>
      </c>
      <c r="H26" s="6">
        <v>44652</v>
      </c>
      <c r="I26" s="742" t="s">
        <v>341</v>
      </c>
      <c r="K26" s="679"/>
      <c r="T26"/>
    </row>
    <row r="27" spans="1:24" x14ac:dyDescent="0.35">
      <c r="A27" t="s">
        <v>1131</v>
      </c>
      <c r="B27" s="5">
        <v>140</v>
      </c>
      <c r="C27">
        <v>42007</v>
      </c>
      <c r="D27" s="202">
        <f>'MD Rates'!G14</f>
        <v>42638</v>
      </c>
      <c r="E27" s="6">
        <f>IF(F27="Yes",'MD Rates'!$B$1,H27)</f>
        <v>44652</v>
      </c>
      <c r="F27" s="204" t="str">
        <f t="shared" si="0"/>
        <v>Yes</v>
      </c>
      <c r="H27" s="6">
        <v>44652</v>
      </c>
      <c r="I27" s="742" t="s">
        <v>1667</v>
      </c>
      <c r="J27" s="680" t="s">
        <v>1713</v>
      </c>
      <c r="K27" s="679" t="s">
        <v>1742</v>
      </c>
      <c r="T27"/>
    </row>
    <row r="28" spans="1:24" hidden="1" x14ac:dyDescent="0.35">
      <c r="A28" t="s">
        <v>1131</v>
      </c>
      <c r="B28" s="5">
        <v>145</v>
      </c>
      <c r="C28">
        <v>36100</v>
      </c>
      <c r="D28" s="400">
        <v>36100</v>
      </c>
      <c r="E28" s="6">
        <f>IF(F28="Yes",'MD Rates'!$B$1,H28)</f>
        <v>18629</v>
      </c>
      <c r="F28" s="204" t="str">
        <f t="shared" si="0"/>
        <v>No</v>
      </c>
      <c r="H28" s="6">
        <v>18629</v>
      </c>
      <c r="I28" s="741" t="s">
        <v>325</v>
      </c>
      <c r="J28"/>
      <c r="K28" s="404"/>
      <c r="L28" s="204"/>
      <c r="M28"/>
      <c r="N28"/>
      <c r="O28"/>
      <c r="P28"/>
      <c r="Q28"/>
      <c r="R28"/>
      <c r="S28"/>
      <c r="T28"/>
      <c r="U28"/>
      <c r="V28"/>
      <c r="W28"/>
      <c r="X28"/>
    </row>
    <row r="29" spans="1:24" x14ac:dyDescent="0.35">
      <c r="A29" t="s">
        <v>1131</v>
      </c>
      <c r="B29" s="5">
        <v>150</v>
      </c>
      <c r="C29">
        <v>42431</v>
      </c>
      <c r="D29" s="400">
        <f>'MD Rates'!F11</f>
        <v>43068</v>
      </c>
      <c r="E29" s="6">
        <f>IF(F29="Yes",'MD Rates'!$B$1,H29)</f>
        <v>44652</v>
      </c>
      <c r="F29" s="204" t="str">
        <f t="shared" si="0"/>
        <v>Yes</v>
      </c>
      <c r="H29" s="6">
        <v>44652</v>
      </c>
      <c r="I29" s="742" t="s">
        <v>1674</v>
      </c>
      <c r="J29" s="680" t="s">
        <v>1675</v>
      </c>
      <c r="K29" s="679" t="s">
        <v>1699</v>
      </c>
      <c r="L29" s="681" t="s">
        <v>1697</v>
      </c>
      <c r="M29" s="680" t="s">
        <v>1719</v>
      </c>
      <c r="N29" s="681" t="s">
        <v>1729</v>
      </c>
      <c r="O29" s="679" t="s">
        <v>1748</v>
      </c>
      <c r="P29" s="680" t="s">
        <v>1753</v>
      </c>
      <c r="Q29" s="680" t="s">
        <v>1768</v>
      </c>
      <c r="R29" s="680" t="s">
        <v>1728</v>
      </c>
      <c r="T29"/>
    </row>
    <row r="30" spans="1:24" hidden="1" x14ac:dyDescent="0.35">
      <c r="A30" t="s">
        <v>1131</v>
      </c>
      <c r="B30" s="5">
        <v>155</v>
      </c>
      <c r="C30" s="402">
        <v>37229.96</v>
      </c>
      <c r="D30" s="202">
        <v>37229.96</v>
      </c>
      <c r="E30" s="6">
        <f>IF(F30="Yes",'MD Rates'!$B$1,H30)</f>
        <v>18629</v>
      </c>
      <c r="F30" s="204" t="str">
        <f t="shared" si="0"/>
        <v>No</v>
      </c>
      <c r="H30" s="6">
        <v>18629</v>
      </c>
      <c r="I30" s="741" t="s">
        <v>325</v>
      </c>
      <c r="J30"/>
      <c r="K30" s="404"/>
      <c r="L30" s="204"/>
      <c r="M30"/>
      <c r="N30"/>
      <c r="O30"/>
      <c r="P30"/>
      <c r="Q30"/>
      <c r="R30"/>
      <c r="S30"/>
      <c r="T30"/>
      <c r="U30"/>
      <c r="V30"/>
      <c r="W30"/>
      <c r="X30"/>
    </row>
    <row r="31" spans="1:24" x14ac:dyDescent="0.35">
      <c r="A31" t="s">
        <v>1131</v>
      </c>
      <c r="B31" s="5">
        <v>160</v>
      </c>
      <c r="C31">
        <v>44519</v>
      </c>
      <c r="D31" s="462">
        <f>'MD Rates'!D20</f>
        <v>45187</v>
      </c>
      <c r="E31" s="6">
        <f>IF(F31="Yes",'MD Rates'!$B$1,H31)</f>
        <v>44652</v>
      </c>
      <c r="F31" s="204" t="str">
        <f t="shared" si="0"/>
        <v>Yes</v>
      </c>
      <c r="H31" s="6">
        <v>44652</v>
      </c>
      <c r="I31" s="742" t="s">
        <v>1632</v>
      </c>
      <c r="J31" s="680" t="s">
        <v>1633</v>
      </c>
      <c r="K31" s="679"/>
      <c r="T31"/>
    </row>
    <row r="32" spans="1:24" x14ac:dyDescent="0.35">
      <c r="A32" t="s">
        <v>1131</v>
      </c>
      <c r="B32" s="5">
        <v>165</v>
      </c>
      <c r="C32">
        <v>44519</v>
      </c>
      <c r="D32" s="268">
        <f>'MD Rates'!D108</f>
        <v>45187</v>
      </c>
      <c r="E32" s="6">
        <f>IF(F32="Yes",'MD Rates'!$B$1,H32)</f>
        <v>44652</v>
      </c>
      <c r="F32" s="204" t="str">
        <f t="shared" si="0"/>
        <v>Yes</v>
      </c>
      <c r="H32" s="6">
        <v>44652</v>
      </c>
      <c r="I32" s="742" t="s">
        <v>1577</v>
      </c>
      <c r="K32" s="679"/>
      <c r="T32"/>
    </row>
    <row r="33" spans="1:24" x14ac:dyDescent="0.35">
      <c r="A33" t="s">
        <v>1131</v>
      </c>
      <c r="B33" s="5">
        <v>170</v>
      </c>
      <c r="C33">
        <v>44186</v>
      </c>
      <c r="D33" s="202">
        <f>'MD Rates'!H14</f>
        <v>44849</v>
      </c>
      <c r="E33" s="6">
        <f>IF(F33="Yes",'MD Rates'!$B$1,H33)</f>
        <v>44652</v>
      </c>
      <c r="F33" s="204" t="str">
        <f t="shared" si="0"/>
        <v>Yes</v>
      </c>
      <c r="H33" s="6">
        <v>44652</v>
      </c>
      <c r="I33" s="742" t="s">
        <v>1668</v>
      </c>
      <c r="J33" s="680" t="s">
        <v>1714</v>
      </c>
      <c r="K33" s="679" t="s">
        <v>1743</v>
      </c>
      <c r="T33"/>
    </row>
    <row r="34" spans="1:24" x14ac:dyDescent="0.35">
      <c r="A34" t="s">
        <v>1131</v>
      </c>
      <c r="B34" s="5">
        <v>180</v>
      </c>
      <c r="C34">
        <v>45590</v>
      </c>
      <c r="D34" s="202">
        <f>'MD Rates'!C19</f>
        <v>46274</v>
      </c>
      <c r="E34" s="6">
        <f>IF(F34="Yes",'MD Rates'!$B$1,H34)</f>
        <v>44652</v>
      </c>
      <c r="F34" s="204" t="str">
        <f t="shared" si="0"/>
        <v>Yes</v>
      </c>
      <c r="H34" s="6">
        <v>44652</v>
      </c>
      <c r="I34" s="742" t="s">
        <v>1543</v>
      </c>
      <c r="K34" s="679"/>
      <c r="T34"/>
    </row>
    <row r="35" spans="1:24" x14ac:dyDescent="0.35">
      <c r="A35" t="s">
        <v>1131</v>
      </c>
      <c r="B35" s="5">
        <v>190</v>
      </c>
      <c r="C35" s="136">
        <v>44635</v>
      </c>
      <c r="D35" s="268">
        <f>'MD Rates'!G11</f>
        <v>45305</v>
      </c>
      <c r="E35" s="6">
        <f>IF(F35="Yes",'MD Rates'!$B$1,H35)</f>
        <v>44652</v>
      </c>
      <c r="F35" s="204" t="str">
        <f t="shared" si="0"/>
        <v>Yes</v>
      </c>
      <c r="H35" s="6">
        <v>44652</v>
      </c>
      <c r="I35" s="742" t="s">
        <v>1677</v>
      </c>
      <c r="J35" s="680" t="s">
        <v>1676</v>
      </c>
      <c r="K35" s="679" t="s">
        <v>1700</v>
      </c>
      <c r="L35" s="681" t="s">
        <v>1696</v>
      </c>
      <c r="M35" s="680" t="s">
        <v>1720</v>
      </c>
      <c r="N35" s="681" t="s">
        <v>1731</v>
      </c>
      <c r="O35" s="679" t="s">
        <v>1749</v>
      </c>
      <c r="P35" s="680" t="s">
        <v>1754</v>
      </c>
      <c r="Q35" s="680" t="s">
        <v>1769</v>
      </c>
      <c r="R35" s="680" t="s">
        <v>1777</v>
      </c>
      <c r="T35"/>
    </row>
    <row r="36" spans="1:24" x14ac:dyDescent="0.35">
      <c r="A36" t="s">
        <v>1131</v>
      </c>
      <c r="B36" s="274">
        <v>195</v>
      </c>
      <c r="C36" s="275">
        <v>45718.81</v>
      </c>
      <c r="D36" s="609">
        <f>ROUND(('MD Rates'!C254*40)*52.1428,2)</f>
        <v>46407.09</v>
      </c>
      <c r="E36" s="6">
        <f>IF(F36="Yes",'MD Rates'!$B$1,H36)</f>
        <v>44652</v>
      </c>
      <c r="F36" s="204" t="str">
        <f>IF(C36&lt;&gt;D36,"Yes","No")</f>
        <v>Yes</v>
      </c>
      <c r="H36" s="6">
        <v>44652</v>
      </c>
      <c r="I36" s="742" t="s">
        <v>339</v>
      </c>
      <c r="K36" s="679"/>
      <c r="T36"/>
    </row>
    <row r="37" spans="1:24" x14ac:dyDescent="0.35">
      <c r="A37" t="s">
        <v>1131</v>
      </c>
      <c r="B37" s="274">
        <v>197</v>
      </c>
      <c r="C37" s="275">
        <v>45718.81</v>
      </c>
      <c r="D37" s="609">
        <f>ROUND(('MD Rates'!C255*40)*52.1428,2)</f>
        <v>46407.09</v>
      </c>
      <c r="E37" s="6">
        <f>IF(F37="Yes",'MD Rates'!$B$1,H37)</f>
        <v>44652</v>
      </c>
      <c r="F37" s="204" t="str">
        <f>IF(C37&lt;&gt;D37,"Yes","No")</f>
        <v>Yes</v>
      </c>
      <c r="H37" s="6">
        <v>44652</v>
      </c>
      <c r="I37" s="742" t="s">
        <v>340</v>
      </c>
      <c r="K37" s="679"/>
      <c r="T37"/>
    </row>
    <row r="38" spans="1:24" x14ac:dyDescent="0.35">
      <c r="A38" t="s">
        <v>1131</v>
      </c>
      <c r="B38" s="5">
        <v>200</v>
      </c>
      <c r="C38">
        <v>46363</v>
      </c>
      <c r="D38" s="202">
        <f>'MD Rates'!I14</f>
        <v>47059</v>
      </c>
      <c r="E38" s="6">
        <f>IF(F38="Yes",'MD Rates'!$B$1,H38)</f>
        <v>44652</v>
      </c>
      <c r="F38" s="204" t="str">
        <f t="shared" si="0"/>
        <v>Yes</v>
      </c>
      <c r="H38" s="6">
        <v>44652</v>
      </c>
      <c r="I38" s="742" t="s">
        <v>1669</v>
      </c>
      <c r="J38" s="680" t="s">
        <v>1715</v>
      </c>
      <c r="K38" s="679" t="s">
        <v>1744</v>
      </c>
      <c r="T38"/>
    </row>
    <row r="39" spans="1:24" x14ac:dyDescent="0.35">
      <c r="A39" t="s">
        <v>1131</v>
      </c>
      <c r="B39" s="5">
        <v>210</v>
      </c>
      <c r="C39">
        <v>47793</v>
      </c>
      <c r="D39" s="202">
        <f>'MD Rates'!E20</f>
        <v>48510</v>
      </c>
      <c r="E39" s="6">
        <f>IF(F39="Yes",'MD Rates'!$B$1,H39)</f>
        <v>44652</v>
      </c>
      <c r="F39" s="204" t="str">
        <f t="shared" si="0"/>
        <v>Yes</v>
      </c>
      <c r="H39" s="6">
        <v>44652</v>
      </c>
      <c r="I39" s="742" t="s">
        <v>1634</v>
      </c>
      <c r="J39" s="680" t="s">
        <v>1635</v>
      </c>
      <c r="T39"/>
    </row>
    <row r="40" spans="1:24" x14ac:dyDescent="0.35">
      <c r="A40" t="s">
        <v>1131</v>
      </c>
      <c r="B40" s="5">
        <v>220</v>
      </c>
      <c r="C40">
        <v>46844</v>
      </c>
      <c r="D40" s="400">
        <f>'MD Rates'!H11</f>
        <v>47547</v>
      </c>
      <c r="E40" s="6">
        <f>IF(F40="Yes",'MD Rates'!$B$1,H40)</f>
        <v>44652</v>
      </c>
      <c r="F40" s="204" t="str">
        <f t="shared" si="0"/>
        <v>Yes</v>
      </c>
      <c r="H40" s="6">
        <v>44652</v>
      </c>
      <c r="I40" s="742" t="s">
        <v>1678</v>
      </c>
      <c r="J40" s="680" t="s">
        <v>1679</v>
      </c>
      <c r="K40" s="679" t="s">
        <v>1701</v>
      </c>
      <c r="L40" s="681" t="s">
        <v>1698</v>
      </c>
      <c r="M40" s="680" t="s">
        <v>1710</v>
      </c>
      <c r="N40" s="681" t="s">
        <v>1732</v>
      </c>
      <c r="O40" s="680" t="s">
        <v>1755</v>
      </c>
      <c r="P40" s="680" t="s">
        <v>1770</v>
      </c>
      <c r="Q40" s="680" t="s">
        <v>1778</v>
      </c>
      <c r="T40"/>
    </row>
    <row r="41" spans="1:24" x14ac:dyDescent="0.35">
      <c r="A41" t="s">
        <v>1131</v>
      </c>
      <c r="B41" s="5">
        <v>225</v>
      </c>
      <c r="C41">
        <v>48324</v>
      </c>
      <c r="D41" s="268">
        <f>'MD Rates'!D109</f>
        <v>49049</v>
      </c>
      <c r="E41" s="6">
        <f>IF(F41="Yes",'MD Rates'!$B$1,H41)</f>
        <v>44652</v>
      </c>
      <c r="F41" s="204" t="str">
        <f t="shared" si="0"/>
        <v>Yes</v>
      </c>
      <c r="H41" s="6">
        <v>44652</v>
      </c>
      <c r="I41" s="742" t="s">
        <v>1578</v>
      </c>
      <c r="T41"/>
    </row>
    <row r="42" spans="1:24" x14ac:dyDescent="0.35">
      <c r="A42" t="s">
        <v>1131</v>
      </c>
      <c r="B42" s="5">
        <v>235</v>
      </c>
      <c r="C42">
        <v>50620</v>
      </c>
      <c r="D42" s="268">
        <f>'MD Rates'!C143</f>
        <v>51379</v>
      </c>
      <c r="E42" s="6">
        <f>IF(F42="Yes",'MD Rates'!$B$1,H42)</f>
        <v>44652</v>
      </c>
      <c r="F42" s="204" t="str">
        <f t="shared" si="0"/>
        <v>Yes</v>
      </c>
      <c r="H42" s="6">
        <v>44652</v>
      </c>
      <c r="I42" s="897" t="s">
        <v>1338</v>
      </c>
      <c r="J42"/>
      <c r="K42"/>
      <c r="L42"/>
      <c r="M42"/>
      <c r="N42"/>
      <c r="O42"/>
      <c r="P42"/>
      <c r="Q42"/>
      <c r="R42"/>
      <c r="S42"/>
      <c r="T42"/>
      <c r="U42"/>
      <c r="V42"/>
      <c r="W42"/>
      <c r="X42"/>
    </row>
    <row r="43" spans="1:24" x14ac:dyDescent="0.35">
      <c r="A43" t="s">
        <v>1131</v>
      </c>
      <c r="B43" s="5">
        <v>236</v>
      </c>
      <c r="C43">
        <v>50620</v>
      </c>
      <c r="D43" s="268">
        <f>'MD Rates'!C144</f>
        <v>51379</v>
      </c>
      <c r="E43" s="6">
        <f>IF(F43="Yes",'MD Rates'!$B$1,H43)</f>
        <v>44652</v>
      </c>
      <c r="F43" s="204" t="str">
        <f t="shared" si="0"/>
        <v>Yes</v>
      </c>
      <c r="H43" s="6">
        <v>44652</v>
      </c>
      <c r="I43" s="897" t="s">
        <v>1339</v>
      </c>
      <c r="J43"/>
      <c r="K43"/>
      <c r="L43"/>
      <c r="M43"/>
      <c r="N43"/>
      <c r="O43"/>
      <c r="P43"/>
      <c r="Q43"/>
      <c r="R43"/>
      <c r="S43"/>
      <c r="T43"/>
      <c r="U43"/>
      <c r="V43"/>
      <c r="W43"/>
      <c r="X43"/>
    </row>
    <row r="44" spans="1:24" x14ac:dyDescent="0.35">
      <c r="A44" t="s">
        <v>1131</v>
      </c>
      <c r="B44" s="5">
        <v>240</v>
      </c>
      <c r="C44">
        <v>49051</v>
      </c>
      <c r="D44" s="400">
        <f>'MD Rates'!I11</f>
        <v>49787</v>
      </c>
      <c r="E44" s="6">
        <f>IF(F44="Yes",'MD Rates'!$B$1,H44)</f>
        <v>44652</v>
      </c>
      <c r="F44" s="204" t="str">
        <f t="shared" si="0"/>
        <v>Yes</v>
      </c>
      <c r="H44" s="6">
        <v>44652</v>
      </c>
      <c r="I44" s="742" t="s">
        <v>1682</v>
      </c>
      <c r="J44" s="680" t="s">
        <v>1683</v>
      </c>
      <c r="K44" s="680" t="s">
        <v>1707</v>
      </c>
      <c r="L44" s="680" t="s">
        <v>1756</v>
      </c>
      <c r="M44" s="680" t="s">
        <v>1771</v>
      </c>
      <c r="T44"/>
    </row>
    <row r="45" spans="1:24" x14ac:dyDescent="0.35">
      <c r="A45" t="s">
        <v>1131</v>
      </c>
      <c r="B45" s="5">
        <v>250</v>
      </c>
      <c r="C45">
        <v>50420</v>
      </c>
      <c r="D45" s="268">
        <f>'MD Rates'!D19</f>
        <v>51177</v>
      </c>
      <c r="E45" s="6">
        <f>IF(F45="Yes",'MD Rates'!$B$1,H45)</f>
        <v>44652</v>
      </c>
      <c r="F45" s="204" t="str">
        <f t="shared" si="0"/>
        <v>Yes</v>
      </c>
      <c r="H45" s="6">
        <v>44652</v>
      </c>
      <c r="I45" s="742" t="s">
        <v>1544</v>
      </c>
      <c r="T45"/>
    </row>
    <row r="46" spans="1:24" hidden="1" x14ac:dyDescent="0.35">
      <c r="A46" t="s">
        <v>1131</v>
      </c>
      <c r="B46" s="5">
        <v>255</v>
      </c>
      <c r="C46" s="402">
        <v>44050.239999999998</v>
      </c>
      <c r="D46" s="202">
        <v>44050.239999999998</v>
      </c>
      <c r="E46" s="6">
        <f>IF(F46="Yes",'MD Rates'!$B$1,H46)</f>
        <v>18629</v>
      </c>
      <c r="F46" s="204" t="str">
        <f t="shared" si="0"/>
        <v>No</v>
      </c>
      <c r="H46" s="6">
        <v>18629</v>
      </c>
      <c r="I46" s="741"/>
      <c r="J46"/>
      <c r="K46"/>
      <c r="L46"/>
      <c r="M46"/>
      <c r="N46"/>
      <c r="O46"/>
      <c r="P46"/>
      <c r="Q46"/>
      <c r="R46"/>
      <c r="S46"/>
      <c r="T46"/>
      <c r="U46"/>
      <c r="V46"/>
      <c r="W46"/>
      <c r="X46"/>
    </row>
    <row r="47" spans="1:24" x14ac:dyDescent="0.35">
      <c r="A47" t="s">
        <v>1131</v>
      </c>
      <c r="B47" s="274">
        <v>260</v>
      </c>
      <c r="C47" s="275">
        <v>51937.88</v>
      </c>
      <c r="D47" s="609">
        <f>ROUND('MD Rates'!G237*52.1428,2)</f>
        <v>52716.89</v>
      </c>
      <c r="E47" s="6">
        <f>IF(F47="Yes",'MD Rates'!$B$1,H47)</f>
        <v>44652</v>
      </c>
      <c r="F47" s="204" t="str">
        <f t="shared" si="0"/>
        <v>Yes</v>
      </c>
      <c r="H47" s="6">
        <v>44652</v>
      </c>
      <c r="I47" s="742" t="s">
        <v>1650</v>
      </c>
      <c r="J47" s="680" t="s">
        <v>1651</v>
      </c>
      <c r="T47"/>
    </row>
    <row r="48" spans="1:24" x14ac:dyDescent="0.35">
      <c r="A48" t="s">
        <v>1131</v>
      </c>
      <c r="B48" s="274">
        <v>265</v>
      </c>
      <c r="C48" s="275">
        <v>52498.41</v>
      </c>
      <c r="D48" s="609">
        <f>ROUND('MD Rates'!G232*52.1428,2)</f>
        <v>53285.77</v>
      </c>
      <c r="E48" s="6">
        <f>IF(F48="Yes",'MD Rates'!$B$1,H48)</f>
        <v>44652</v>
      </c>
      <c r="F48" s="204" t="str">
        <f>IF(C48&lt;&gt;D48,"Yes","No")</f>
        <v>Yes</v>
      </c>
      <c r="H48" s="6">
        <v>44652</v>
      </c>
      <c r="I48" s="742" t="s">
        <v>115</v>
      </c>
      <c r="K48" s="679"/>
      <c r="T48"/>
    </row>
    <row r="49" spans="1:24" x14ac:dyDescent="0.35">
      <c r="A49" t="s">
        <v>1131</v>
      </c>
      <c r="B49" s="5">
        <v>270</v>
      </c>
      <c r="C49">
        <v>51065</v>
      </c>
      <c r="D49" s="202">
        <f>'MD Rates'!F20</f>
        <v>51831</v>
      </c>
      <c r="E49" s="6">
        <f>IF(F49="Yes",'MD Rates'!$B$1,H49)</f>
        <v>44652</v>
      </c>
      <c r="F49" s="204" t="str">
        <f t="shared" si="0"/>
        <v>Yes</v>
      </c>
      <c r="H49" s="6">
        <v>44652</v>
      </c>
      <c r="I49" s="742" t="s">
        <v>1636</v>
      </c>
      <c r="J49" s="680" t="s">
        <v>1637</v>
      </c>
      <c r="K49" s="679"/>
      <c r="T49"/>
    </row>
    <row r="50" spans="1:24" x14ac:dyDescent="0.35">
      <c r="A50" t="s">
        <v>1131</v>
      </c>
      <c r="B50" s="5">
        <v>280</v>
      </c>
      <c r="C50">
        <v>51259</v>
      </c>
      <c r="D50" s="400">
        <f>'MD Rates'!J11</f>
        <v>52028</v>
      </c>
      <c r="E50" s="6">
        <f>IF(F50="Yes",'MD Rates'!$B$1,H50)</f>
        <v>44652</v>
      </c>
      <c r="F50" s="204" t="str">
        <f t="shared" si="0"/>
        <v>Yes</v>
      </c>
      <c r="H50" s="6">
        <v>44652</v>
      </c>
      <c r="I50" s="742" t="s">
        <v>1684</v>
      </c>
      <c r="J50" s="680" t="s">
        <v>1685</v>
      </c>
      <c r="K50" s="680" t="s">
        <v>1721</v>
      </c>
      <c r="L50" s="680" t="s">
        <v>1757</v>
      </c>
      <c r="M50" s="680" t="s">
        <v>1772</v>
      </c>
      <c r="T50"/>
    </row>
    <row r="51" spans="1:24" x14ac:dyDescent="0.35">
      <c r="A51" t="s">
        <v>1131</v>
      </c>
      <c r="B51" s="5">
        <v>285</v>
      </c>
      <c r="C51">
        <v>53274</v>
      </c>
      <c r="D51" s="268">
        <f>'MD Rates'!D110</f>
        <v>54074</v>
      </c>
      <c r="E51" s="6">
        <f>IF(F51="Yes",'MD Rates'!$B$1,H51)</f>
        <v>44652</v>
      </c>
      <c r="F51" s="204" t="str">
        <f t="shared" si="0"/>
        <v>Yes</v>
      </c>
      <c r="H51" s="6">
        <v>44652</v>
      </c>
      <c r="I51" s="742" t="s">
        <v>1579</v>
      </c>
      <c r="K51" s="679"/>
      <c r="T51"/>
    </row>
    <row r="52" spans="1:24" x14ac:dyDescent="0.35">
      <c r="A52" t="s">
        <v>1131</v>
      </c>
      <c r="B52" s="5">
        <v>290</v>
      </c>
      <c r="C52">
        <v>54340</v>
      </c>
      <c r="D52" s="202">
        <f>'MD Rates'!G20</f>
        <v>55156</v>
      </c>
      <c r="E52" s="6">
        <f>IF(F52="Yes",'MD Rates'!$B$1,H52)</f>
        <v>44652</v>
      </c>
      <c r="F52" s="204" t="str">
        <f t="shared" si="0"/>
        <v>Yes</v>
      </c>
      <c r="H52" s="6">
        <v>44652</v>
      </c>
      <c r="I52" s="742" t="s">
        <v>1638</v>
      </c>
      <c r="J52" s="680" t="s">
        <v>1639</v>
      </c>
      <c r="K52" s="679"/>
      <c r="T52"/>
    </row>
    <row r="53" spans="1:24" hidden="1" x14ac:dyDescent="0.35">
      <c r="A53" t="s">
        <v>1131</v>
      </c>
      <c r="B53" s="5">
        <v>295</v>
      </c>
      <c r="C53">
        <v>45750</v>
      </c>
      <c r="D53" s="400">
        <v>45750</v>
      </c>
      <c r="E53" s="6">
        <f>IF(F53="Yes",'MD Rates'!$B$1,H53)</f>
        <v>18629</v>
      </c>
      <c r="F53" s="204" t="str">
        <f t="shared" si="0"/>
        <v>No</v>
      </c>
      <c r="H53" s="6">
        <v>18629</v>
      </c>
      <c r="I53" s="741"/>
      <c r="J53"/>
      <c r="K53" s="404"/>
      <c r="L53" s="204"/>
      <c r="M53"/>
      <c r="N53"/>
      <c r="O53"/>
      <c r="P53"/>
      <c r="Q53"/>
      <c r="R53"/>
      <c r="S53"/>
      <c r="T53"/>
      <c r="U53"/>
      <c r="V53"/>
      <c r="W53"/>
      <c r="X53"/>
    </row>
    <row r="54" spans="1:24" x14ac:dyDescent="0.35">
      <c r="A54" t="s">
        <v>1131</v>
      </c>
      <c r="B54" s="5">
        <v>300</v>
      </c>
      <c r="C54">
        <v>53465</v>
      </c>
      <c r="D54" s="400">
        <f>'MD Rates'!K11</f>
        <v>54267</v>
      </c>
      <c r="E54" s="6">
        <f>IF(F54="Yes",'MD Rates'!$B$1,H54)</f>
        <v>44652</v>
      </c>
      <c r="F54" s="204" t="str">
        <f t="shared" si="0"/>
        <v>Yes</v>
      </c>
      <c r="H54" s="6">
        <v>44652</v>
      </c>
      <c r="I54" s="742" t="s">
        <v>1686</v>
      </c>
      <c r="J54" s="680" t="s">
        <v>1687</v>
      </c>
      <c r="K54" s="680" t="s">
        <v>1722</v>
      </c>
      <c r="L54" s="680" t="s">
        <v>1758</v>
      </c>
      <c r="M54" s="680" t="s">
        <v>1773</v>
      </c>
      <c r="T54"/>
    </row>
    <row r="55" spans="1:24" x14ac:dyDescent="0.35">
      <c r="A55" t="s">
        <v>1131</v>
      </c>
      <c r="B55" s="5">
        <v>301</v>
      </c>
      <c r="C55">
        <v>50620</v>
      </c>
      <c r="D55" s="400">
        <f>'MD Rates'!C145</f>
        <v>51379</v>
      </c>
      <c r="E55" s="6">
        <f>IF(F55="Yes",'MD Rates'!$B$1,H55)</f>
        <v>44652</v>
      </c>
      <c r="F55" s="204" t="str">
        <f t="shared" si="0"/>
        <v>Yes</v>
      </c>
      <c r="H55" s="6">
        <v>44652</v>
      </c>
      <c r="I55" s="897" t="s">
        <v>1780</v>
      </c>
      <c r="J55"/>
      <c r="K55" s="404"/>
      <c r="L55" s="204"/>
      <c r="M55"/>
      <c r="N55"/>
      <c r="O55"/>
      <c r="P55"/>
      <c r="Q55"/>
      <c r="R55"/>
      <c r="S55"/>
      <c r="T55"/>
      <c r="U55"/>
      <c r="V55"/>
      <c r="W55"/>
      <c r="X55"/>
    </row>
    <row r="56" spans="1:24" x14ac:dyDescent="0.35">
      <c r="A56" t="s">
        <v>1131</v>
      </c>
      <c r="B56" s="5">
        <v>310</v>
      </c>
      <c r="C56">
        <v>55245</v>
      </c>
      <c r="D56" s="202">
        <f>'MD Rates'!E19</f>
        <v>56074</v>
      </c>
      <c r="E56" s="6">
        <f>IF(F56="Yes",'MD Rates'!$B$1,H56)</f>
        <v>44652</v>
      </c>
      <c r="F56" s="204" t="str">
        <f t="shared" si="0"/>
        <v>Yes</v>
      </c>
      <c r="H56" s="6">
        <v>44652</v>
      </c>
      <c r="I56" s="742" t="s">
        <v>1545</v>
      </c>
      <c r="K56" s="679"/>
      <c r="T56"/>
    </row>
    <row r="57" spans="1:24" x14ac:dyDescent="0.35">
      <c r="A57" t="s">
        <v>1131</v>
      </c>
      <c r="B57" s="5">
        <v>314</v>
      </c>
      <c r="C57">
        <v>55674</v>
      </c>
      <c r="D57" s="400">
        <f>'MD Rates'!L11</f>
        <v>56510</v>
      </c>
      <c r="E57" s="6">
        <f>IF(F57="Yes",'MD Rates'!$B$1,H57)</f>
        <v>44652</v>
      </c>
      <c r="F57" s="204" t="str">
        <f>IF(C57&lt;&gt;D57,"Yes","No")</f>
        <v>Yes</v>
      </c>
      <c r="H57" s="6">
        <v>44652</v>
      </c>
      <c r="I57" s="742" t="s">
        <v>1688</v>
      </c>
      <c r="J57" s="680" t="s">
        <v>1689</v>
      </c>
      <c r="K57" s="680" t="s">
        <v>1723</v>
      </c>
      <c r="L57" s="680" t="s">
        <v>1759</v>
      </c>
      <c r="M57" s="680" t="s">
        <v>1774</v>
      </c>
      <c r="T57"/>
    </row>
    <row r="58" spans="1:24" x14ac:dyDescent="0.35">
      <c r="A58" t="s">
        <v>1131</v>
      </c>
      <c r="B58" s="5">
        <v>315</v>
      </c>
      <c r="C58">
        <v>55925</v>
      </c>
      <c r="D58" s="268">
        <f>'MD Rates'!D111</f>
        <v>56764</v>
      </c>
      <c r="E58" s="6">
        <f>IF(F58="Yes",'MD Rates'!$B$1,H58)</f>
        <v>44652</v>
      </c>
      <c r="F58" s="204" t="str">
        <f>IF(C58&lt;&gt;D58,"Yes","No")</f>
        <v>Yes</v>
      </c>
      <c r="H58" s="6">
        <v>44652</v>
      </c>
      <c r="I58" s="742" t="s">
        <v>1580</v>
      </c>
      <c r="K58" s="679"/>
      <c r="T58"/>
    </row>
    <row r="59" spans="1:24" x14ac:dyDescent="0.35">
      <c r="A59" t="s">
        <v>1131</v>
      </c>
      <c r="B59" s="5">
        <v>318</v>
      </c>
      <c r="C59">
        <v>57611</v>
      </c>
      <c r="D59" s="400">
        <f>'MD Rates'!H20</f>
        <v>58476</v>
      </c>
      <c r="E59" s="6">
        <f>IF(F59="Yes",'MD Rates'!$B$1,H59)</f>
        <v>44652</v>
      </c>
      <c r="F59" s="204" t="str">
        <f>IF(C59&lt;&gt;D59,"Yes","No")</f>
        <v>Yes</v>
      </c>
      <c r="H59" s="6">
        <v>44652</v>
      </c>
      <c r="I59" s="742" t="s">
        <v>1640</v>
      </c>
      <c r="K59" s="679"/>
      <c r="T59"/>
    </row>
    <row r="60" spans="1:24" x14ac:dyDescent="0.35">
      <c r="A60" t="s">
        <v>1131</v>
      </c>
      <c r="B60" s="5">
        <v>320</v>
      </c>
      <c r="C60">
        <v>57611</v>
      </c>
      <c r="D60" s="202">
        <f>'MD Rates'!H22</f>
        <v>58476</v>
      </c>
      <c r="E60" s="6">
        <f>IF(F60="Yes",'MD Rates'!$B$1,H60)</f>
        <v>44652</v>
      </c>
      <c r="F60" s="204" t="str">
        <f t="shared" si="0"/>
        <v>Yes</v>
      </c>
      <c r="H60" s="6">
        <v>44652</v>
      </c>
      <c r="I60" s="742" t="s">
        <v>1641</v>
      </c>
      <c r="K60" s="679"/>
      <c r="T60"/>
    </row>
    <row r="61" spans="1:24" x14ac:dyDescent="0.35">
      <c r="A61" t="s">
        <v>1131</v>
      </c>
      <c r="B61" s="5">
        <v>330</v>
      </c>
      <c r="C61" s="48">
        <v>57396.19</v>
      </c>
      <c r="D61" s="209">
        <f>ROUND('MD Rates'!G208*37*52.1428,2)</f>
        <v>58264.36</v>
      </c>
      <c r="E61" s="6">
        <f>IF(F61="Yes",'MD Rates'!$B$1,H61)</f>
        <v>44652</v>
      </c>
      <c r="F61" s="204" t="str">
        <f t="shared" si="0"/>
        <v>Yes</v>
      </c>
      <c r="H61" s="6">
        <v>44652</v>
      </c>
      <c r="I61" s="742" t="s">
        <v>1102</v>
      </c>
      <c r="K61" s="679"/>
      <c r="L61" s="743"/>
      <c r="T61"/>
    </row>
    <row r="62" spans="1:24" x14ac:dyDescent="0.35">
      <c r="A62" t="s">
        <v>1131</v>
      </c>
      <c r="B62" s="5">
        <v>335</v>
      </c>
      <c r="C62">
        <v>59744</v>
      </c>
      <c r="D62" s="268">
        <f>'MD Rates'!D112</f>
        <v>60641</v>
      </c>
      <c r="E62" s="6">
        <f>IF(F62="Yes",'MD Rates'!$B$1,H62)</f>
        <v>44652</v>
      </c>
      <c r="F62" s="204" t="str">
        <f>IF(C62&lt;&gt;D62,"Yes","No")</f>
        <v>Yes</v>
      </c>
      <c r="H62" s="6">
        <v>44652</v>
      </c>
      <c r="I62" s="742" t="s">
        <v>1581</v>
      </c>
      <c r="K62" s="679"/>
      <c r="T62"/>
    </row>
    <row r="63" spans="1:24" x14ac:dyDescent="0.35">
      <c r="A63" t="s">
        <v>1131</v>
      </c>
      <c r="B63" s="5">
        <v>340</v>
      </c>
      <c r="C63">
        <v>59114</v>
      </c>
      <c r="D63" s="202">
        <f>'MD Rates'!C30*11</f>
        <v>60005</v>
      </c>
      <c r="E63" s="6">
        <f>IF(F63="Yes",'MD Rates'!$B$1,H63)</f>
        <v>44652</v>
      </c>
      <c r="F63" s="204" t="str">
        <f t="shared" si="0"/>
        <v>Yes</v>
      </c>
      <c r="H63" s="6">
        <v>44652</v>
      </c>
      <c r="I63" s="742" t="s">
        <v>1594</v>
      </c>
      <c r="J63" s="680" t="s">
        <v>1602</v>
      </c>
      <c r="K63" s="679" t="s">
        <v>1603</v>
      </c>
      <c r="L63" s="681" t="s">
        <v>1604</v>
      </c>
      <c r="M63" s="680" t="s">
        <v>1607</v>
      </c>
      <c r="T63"/>
    </row>
    <row r="64" spans="1:24" x14ac:dyDescent="0.35">
      <c r="A64" t="s">
        <v>1131</v>
      </c>
      <c r="B64" s="5">
        <v>350</v>
      </c>
      <c r="C64">
        <v>60075</v>
      </c>
      <c r="D64" s="202">
        <f>'MD Rates'!F19</f>
        <v>60977</v>
      </c>
      <c r="E64" s="6">
        <f>IF(F64="Yes",'MD Rates'!$B$1,H64)</f>
        <v>44652</v>
      </c>
      <c r="F64" s="204" t="str">
        <f t="shared" si="0"/>
        <v>Yes</v>
      </c>
      <c r="H64" s="6">
        <v>44652</v>
      </c>
      <c r="I64" s="742" t="s">
        <v>1546</v>
      </c>
      <c r="K64" s="679"/>
      <c r="T64"/>
    </row>
    <row r="65" spans="1:24" x14ac:dyDescent="0.35">
      <c r="A65" t="s">
        <v>1131</v>
      </c>
      <c r="B65" s="5">
        <v>355</v>
      </c>
      <c r="C65">
        <v>57182</v>
      </c>
      <c r="D65" s="400">
        <f>'MD Rates'!C146</f>
        <v>58040</v>
      </c>
      <c r="E65" s="6">
        <f>IF(F65="Yes",'MD Rates'!$B$1,H65)</f>
        <v>44652</v>
      </c>
      <c r="F65" s="204" t="str">
        <f t="shared" si="0"/>
        <v>Yes</v>
      </c>
      <c r="H65" s="6">
        <v>44652</v>
      </c>
      <c r="I65" s="897" t="s">
        <v>1341</v>
      </c>
      <c r="J65"/>
      <c r="K65" s="404"/>
      <c r="L65" s="204"/>
      <c r="M65"/>
      <c r="N65"/>
      <c r="O65"/>
      <c r="P65"/>
      <c r="Q65"/>
      <c r="R65"/>
      <c r="S65"/>
      <c r="T65"/>
      <c r="U65"/>
      <c r="V65"/>
      <c r="W65"/>
      <c r="X65"/>
    </row>
    <row r="66" spans="1:24" x14ac:dyDescent="0.35">
      <c r="A66" t="s">
        <v>1131</v>
      </c>
      <c r="B66" s="5">
        <v>356</v>
      </c>
      <c r="C66">
        <v>57182</v>
      </c>
      <c r="D66" s="400">
        <f>'MD Rates'!C147</f>
        <v>58040</v>
      </c>
      <c r="E66" s="6">
        <f>IF(F66="Yes",'MD Rates'!$B$1,H66)</f>
        <v>44652</v>
      </c>
      <c r="F66" s="204" t="str">
        <f t="shared" si="0"/>
        <v>Yes</v>
      </c>
      <c r="H66" s="6">
        <v>44652</v>
      </c>
      <c r="I66" s="897" t="s">
        <v>1342</v>
      </c>
      <c r="J66"/>
      <c r="K66" s="404"/>
      <c r="L66" s="204"/>
      <c r="M66"/>
      <c r="N66"/>
      <c r="O66"/>
      <c r="P66"/>
      <c r="Q66"/>
      <c r="R66"/>
      <c r="S66"/>
      <c r="T66"/>
      <c r="U66"/>
      <c r="V66"/>
      <c r="W66"/>
      <c r="X66"/>
    </row>
    <row r="67" spans="1:24" x14ac:dyDescent="0.35">
      <c r="A67" t="s">
        <v>1131</v>
      </c>
      <c r="B67" s="5">
        <v>360</v>
      </c>
      <c r="C67">
        <v>60887</v>
      </c>
      <c r="D67" s="202">
        <f>'MD Rates'!I20</f>
        <v>61801</v>
      </c>
      <c r="E67" s="6">
        <f>IF(F67="Yes",'MD Rates'!$B$1,H67)</f>
        <v>44652</v>
      </c>
      <c r="F67" s="204" t="str">
        <f t="shared" si="0"/>
        <v>Yes</v>
      </c>
      <c r="H67" s="6">
        <v>44652</v>
      </c>
      <c r="I67" s="742" t="s">
        <v>1642</v>
      </c>
      <c r="J67" s="680" t="s">
        <v>1643</v>
      </c>
      <c r="K67" s="679"/>
      <c r="T67"/>
    </row>
    <row r="68" spans="1:24" x14ac:dyDescent="0.35">
      <c r="A68" t="s">
        <v>1131</v>
      </c>
      <c r="B68" s="5">
        <v>370</v>
      </c>
      <c r="C68">
        <v>60390</v>
      </c>
      <c r="D68" s="209">
        <f>'MD Rates'!G204*11</f>
        <v>61303</v>
      </c>
      <c r="E68" s="6">
        <f>IF(F68="Yes",'MD Rates'!$B$1,H68)</f>
        <v>44652</v>
      </c>
      <c r="F68" s="204" t="str">
        <f t="shared" si="0"/>
        <v>Yes</v>
      </c>
      <c r="H68" s="6">
        <v>44652</v>
      </c>
      <c r="I68" s="742" t="s">
        <v>1105</v>
      </c>
      <c r="J68" s="680" t="s">
        <v>1106</v>
      </c>
      <c r="K68" s="679"/>
      <c r="L68" s="743"/>
      <c r="T68"/>
    </row>
    <row r="69" spans="1:24" x14ac:dyDescent="0.35">
      <c r="A69" t="s">
        <v>1131</v>
      </c>
      <c r="B69" s="274">
        <v>380</v>
      </c>
      <c r="C69" s="275">
        <v>60385.53</v>
      </c>
      <c r="D69" s="609">
        <f>ROUND('MD Rates'!H235*11*52.1428,2)</f>
        <v>61291.78</v>
      </c>
      <c r="E69" s="6">
        <f>IF(F69="Yes",'MD Rates'!$B$1,H69)</f>
        <v>44652</v>
      </c>
      <c r="F69" s="204" t="str">
        <f t="shared" si="0"/>
        <v>Yes</v>
      </c>
      <c r="H69" s="6">
        <v>44652</v>
      </c>
      <c r="I69" s="742" t="s">
        <v>1103</v>
      </c>
      <c r="J69" s="680" t="s">
        <v>1104</v>
      </c>
      <c r="K69" s="679"/>
      <c r="T69"/>
    </row>
    <row r="70" spans="1:24" x14ac:dyDescent="0.35">
      <c r="A70" t="s">
        <v>1131</v>
      </c>
      <c r="B70" s="5">
        <v>385</v>
      </c>
      <c r="C70" s="136">
        <v>62415</v>
      </c>
      <c r="D70" s="268">
        <f>'MD Rates'!C108</f>
        <v>63352</v>
      </c>
      <c r="E70" s="6">
        <f>IF(F70="Yes",'MD Rates'!$B$1,H70)</f>
        <v>44652</v>
      </c>
      <c r="F70" s="204" t="str">
        <f>IF(C70&lt;&gt;D70,"Yes","No")</f>
        <v>Yes</v>
      </c>
      <c r="H70" s="6">
        <v>44652</v>
      </c>
      <c r="I70" s="742" t="s">
        <v>1559</v>
      </c>
      <c r="K70" s="679"/>
      <c r="T70"/>
    </row>
    <row r="71" spans="1:24" x14ac:dyDescent="0.35">
      <c r="A71" t="s">
        <v>1131</v>
      </c>
      <c r="B71" s="274">
        <v>390</v>
      </c>
      <c r="C71" s="275">
        <v>61581.69</v>
      </c>
      <c r="D71" s="609">
        <f>ROUND('MD Rates'!G234*52.1428,2)</f>
        <v>62505.66</v>
      </c>
      <c r="E71" s="6">
        <f>IF(F71="Yes",'MD Rates'!$B$1,H71)</f>
        <v>44652</v>
      </c>
      <c r="F71" s="204" t="str">
        <f t="shared" si="0"/>
        <v>Yes</v>
      </c>
      <c r="H71" s="6">
        <v>44652</v>
      </c>
      <c r="I71" s="742" t="s">
        <v>373</v>
      </c>
      <c r="J71" s="680" t="s">
        <v>374</v>
      </c>
      <c r="K71" s="679"/>
      <c r="T71"/>
    </row>
    <row r="72" spans="1:24" x14ac:dyDescent="0.35">
      <c r="A72" t="s">
        <v>1131</v>
      </c>
      <c r="B72" s="5">
        <v>391</v>
      </c>
      <c r="C72" s="136">
        <v>58756</v>
      </c>
      <c r="D72" s="450">
        <f>'MD Rates'!C148</f>
        <v>59637</v>
      </c>
      <c r="E72" s="6">
        <f>IF(F72="Yes",'MD Rates'!$B$1,H72)</f>
        <v>44652</v>
      </c>
      <c r="F72" s="204" t="str">
        <f t="shared" si="0"/>
        <v>Yes</v>
      </c>
      <c r="H72" s="6">
        <v>44287</v>
      </c>
      <c r="I72" s="897" t="s">
        <v>1343</v>
      </c>
      <c r="J72"/>
      <c r="K72" s="404"/>
      <c r="L72" s="204"/>
      <c r="M72"/>
      <c r="N72"/>
      <c r="O72"/>
      <c r="P72"/>
      <c r="Q72"/>
      <c r="R72"/>
      <c r="S72"/>
      <c r="T72"/>
      <c r="U72"/>
      <c r="V72"/>
      <c r="W72"/>
      <c r="X72"/>
    </row>
    <row r="73" spans="1:24" x14ac:dyDescent="0.35">
      <c r="A73" t="s">
        <v>1131</v>
      </c>
      <c r="B73" s="5">
        <v>395</v>
      </c>
      <c r="C73" s="136">
        <v>63552</v>
      </c>
      <c r="D73" s="268">
        <f>'MD Rates'!D113</f>
        <v>64506</v>
      </c>
      <c r="E73" s="6">
        <f>IF(F73="Yes",'MD Rates'!$B$1,H73)</f>
        <v>44652</v>
      </c>
      <c r="F73" s="204" t="str">
        <f t="shared" si="0"/>
        <v>Yes</v>
      </c>
      <c r="H73" s="6">
        <v>44652</v>
      </c>
      <c r="I73" s="742" t="s">
        <v>1582</v>
      </c>
      <c r="K73" s="679"/>
      <c r="T73"/>
    </row>
    <row r="74" spans="1:24" x14ac:dyDescent="0.35">
      <c r="A74" t="s">
        <v>1131</v>
      </c>
      <c r="B74" s="5">
        <v>396</v>
      </c>
      <c r="C74" s="136">
        <v>63552</v>
      </c>
      <c r="D74" s="268">
        <f>'MD Rates'!D114</f>
        <v>64506</v>
      </c>
      <c r="E74" s="6">
        <f>IF(F74="Yes",'MD Rates'!$B$1,H74)</f>
        <v>44652</v>
      </c>
      <c r="F74" s="204" t="str">
        <f t="shared" si="0"/>
        <v>Yes</v>
      </c>
      <c r="H74" s="6">
        <v>44652</v>
      </c>
      <c r="I74" s="742" t="s">
        <v>1583</v>
      </c>
      <c r="K74" s="679"/>
      <c r="T74"/>
    </row>
    <row r="75" spans="1:24" x14ac:dyDescent="0.35">
      <c r="A75" t="s">
        <v>1131</v>
      </c>
      <c r="B75" s="5">
        <v>400</v>
      </c>
      <c r="C75">
        <v>62546</v>
      </c>
      <c r="D75" s="202">
        <f>'MD Rates'!D30*11</f>
        <v>63492</v>
      </c>
      <c r="E75" s="6">
        <f>IF(F75="Yes",'MD Rates'!$B$1,H75)</f>
        <v>44652</v>
      </c>
      <c r="F75" s="204" t="str">
        <f t="shared" si="0"/>
        <v>Yes</v>
      </c>
      <c r="H75" s="6">
        <v>44652</v>
      </c>
      <c r="I75" s="742" t="s">
        <v>1595</v>
      </c>
      <c r="J75" s="680" t="s">
        <v>1609</v>
      </c>
      <c r="K75" s="679" t="s">
        <v>1611</v>
      </c>
      <c r="L75" s="681" t="s">
        <v>1612</v>
      </c>
      <c r="M75" s="680" t="s">
        <v>1605</v>
      </c>
      <c r="T75"/>
    </row>
    <row r="76" spans="1:24" x14ac:dyDescent="0.35">
      <c r="A76" t="s">
        <v>1131</v>
      </c>
      <c r="B76" s="5">
        <v>410</v>
      </c>
      <c r="C76">
        <v>64160</v>
      </c>
      <c r="D76" s="202">
        <f>'MD Rates'!J20</f>
        <v>65123</v>
      </c>
      <c r="E76" s="6">
        <f>IF(F76="Yes",'MD Rates'!$B$1,H76)</f>
        <v>44652</v>
      </c>
      <c r="F76" s="204" t="str">
        <f t="shared" si="0"/>
        <v>Yes</v>
      </c>
      <c r="H76" s="6">
        <v>44652</v>
      </c>
      <c r="I76" s="742" t="s">
        <v>1644</v>
      </c>
      <c r="J76" s="680" t="s">
        <v>1645</v>
      </c>
      <c r="K76" s="679"/>
      <c r="T76"/>
    </row>
    <row r="77" spans="1:24" hidden="1" x14ac:dyDescent="0.35">
      <c r="A77" t="s">
        <v>1131</v>
      </c>
      <c r="B77" s="5">
        <v>412</v>
      </c>
      <c r="C77" s="402">
        <v>55834.51</v>
      </c>
      <c r="D77" s="202">
        <v>55834.51</v>
      </c>
      <c r="E77" s="6">
        <f>IF(F77="Yes",'MD Rates'!$B$1,H77)</f>
        <v>18629</v>
      </c>
      <c r="F77" s="204" t="str">
        <f t="shared" si="0"/>
        <v>No</v>
      </c>
      <c r="H77" s="6">
        <v>18629</v>
      </c>
      <c r="I77" s="741"/>
      <c r="J77"/>
      <c r="K77" s="404"/>
      <c r="L77" s="204"/>
      <c r="M77"/>
      <c r="N77"/>
      <c r="O77"/>
      <c r="P77"/>
      <c r="Q77"/>
      <c r="R77"/>
      <c r="S77"/>
      <c r="T77"/>
      <c r="U77"/>
      <c r="V77"/>
      <c r="W77"/>
      <c r="X77"/>
    </row>
    <row r="78" spans="1:24" x14ac:dyDescent="0.35">
      <c r="A78" t="s">
        <v>1131</v>
      </c>
      <c r="B78" s="5">
        <v>415</v>
      </c>
      <c r="C78" s="136">
        <v>67443</v>
      </c>
      <c r="D78" s="268">
        <f>'MD Rates'!D115</f>
        <v>68455</v>
      </c>
      <c r="E78" s="6">
        <f>IF(F78="Yes",'MD Rates'!$B$1,H78)</f>
        <v>44652</v>
      </c>
      <c r="F78" s="204" t="str">
        <f>IF(C78&lt;&gt;D78,"Yes","No")</f>
        <v>Yes</v>
      </c>
      <c r="H78" s="6">
        <v>44652</v>
      </c>
      <c r="I78" s="742" t="s">
        <v>1584</v>
      </c>
      <c r="K78" s="679"/>
      <c r="T78"/>
    </row>
    <row r="79" spans="1:24" x14ac:dyDescent="0.35">
      <c r="A79" t="s">
        <v>1131</v>
      </c>
      <c r="B79" s="5">
        <v>416</v>
      </c>
      <c r="C79" s="136">
        <v>67443</v>
      </c>
      <c r="D79" s="268">
        <f>'MD Rates'!D116</f>
        <v>68455</v>
      </c>
      <c r="E79" s="6">
        <f>IF(F79="Yes",'MD Rates'!$B$1,H79)</f>
        <v>44652</v>
      </c>
      <c r="F79" s="204" t="str">
        <f>IF(C79&lt;&gt;D79,"Yes","No")</f>
        <v>Yes</v>
      </c>
      <c r="H79" s="6">
        <v>44652</v>
      </c>
      <c r="I79" s="742" t="s">
        <v>1585</v>
      </c>
      <c r="K79" s="679"/>
      <c r="T79"/>
    </row>
    <row r="80" spans="1:24" x14ac:dyDescent="0.35">
      <c r="A80" t="s">
        <v>1131</v>
      </c>
      <c r="B80" s="5">
        <v>420</v>
      </c>
      <c r="C80">
        <v>64903</v>
      </c>
      <c r="D80" s="202">
        <f>'MD Rates'!G19</f>
        <v>65877</v>
      </c>
      <c r="E80" s="6">
        <f>IF(F80="Yes",'MD Rates'!$B$1,H80)</f>
        <v>44652</v>
      </c>
      <c r="F80" s="204" t="str">
        <f t="shared" si="0"/>
        <v>Yes</v>
      </c>
      <c r="H80" s="6">
        <v>44652</v>
      </c>
      <c r="I80" s="742" t="s">
        <v>1549</v>
      </c>
      <c r="K80" s="679"/>
      <c r="T80"/>
    </row>
    <row r="81" spans="1:24" x14ac:dyDescent="0.35">
      <c r="A81" t="s">
        <v>1131</v>
      </c>
      <c r="B81" s="5">
        <v>430</v>
      </c>
      <c r="C81">
        <v>66000</v>
      </c>
      <c r="D81" s="202">
        <f>'MD Rates'!E30*11</f>
        <v>66990</v>
      </c>
      <c r="E81" s="6">
        <f>IF(F81="Yes",'MD Rates'!$B$1,H81)</f>
        <v>44652</v>
      </c>
      <c r="F81" s="204" t="str">
        <f t="shared" si="0"/>
        <v>Yes</v>
      </c>
      <c r="H81" s="6">
        <v>44652</v>
      </c>
      <c r="I81" s="742" t="s">
        <v>1596</v>
      </c>
      <c r="J81" s="680" t="s">
        <v>1610</v>
      </c>
      <c r="K81" s="679" t="s">
        <v>1614</v>
      </c>
      <c r="L81" s="681" t="s">
        <v>1608</v>
      </c>
      <c r="M81" s="680" t="s">
        <v>1606</v>
      </c>
      <c r="T81"/>
    </row>
    <row r="82" spans="1:24" x14ac:dyDescent="0.35">
      <c r="A82" t="s">
        <v>1131</v>
      </c>
      <c r="B82" s="5">
        <v>435</v>
      </c>
      <c r="C82">
        <v>67432</v>
      </c>
      <c r="D82" s="268">
        <f>'MD Rates'!C109</f>
        <v>68444</v>
      </c>
      <c r="E82" s="6">
        <f>IF(F82="Yes",'MD Rates'!$B$1,H82)</f>
        <v>44652</v>
      </c>
      <c r="F82" s="204" t="str">
        <f>IF(C82&lt;&gt;D82,"Yes","No")</f>
        <v>Yes</v>
      </c>
      <c r="H82" s="6">
        <v>44652</v>
      </c>
      <c r="I82" s="742" t="s">
        <v>1560</v>
      </c>
      <c r="K82" s="679"/>
      <c r="T82"/>
    </row>
    <row r="83" spans="1:24" x14ac:dyDescent="0.35">
      <c r="A83" t="s">
        <v>1131</v>
      </c>
      <c r="B83" s="274">
        <v>437</v>
      </c>
      <c r="C83" s="273">
        <v>71396.53</v>
      </c>
      <c r="D83" s="609">
        <f>ROUND('MD Rates'!G233*52.1428,2)</f>
        <v>72467.539999999994</v>
      </c>
      <c r="E83" s="6">
        <f>IF(F83="Yes",'MD Rates'!$B$1,H83)</f>
        <v>44652</v>
      </c>
      <c r="F83" s="204" t="str">
        <f>IF(C83&lt;&gt;D83,"Yes","No")</f>
        <v>Yes</v>
      </c>
      <c r="H83" s="6">
        <v>44652</v>
      </c>
      <c r="I83" s="742" t="s">
        <v>114</v>
      </c>
      <c r="K83" s="679"/>
      <c r="T83"/>
    </row>
    <row r="84" spans="1:24" x14ac:dyDescent="0.35">
      <c r="A84" t="s">
        <v>1131</v>
      </c>
      <c r="B84" s="5">
        <v>440</v>
      </c>
      <c r="C84">
        <v>67434</v>
      </c>
      <c r="D84" s="202">
        <f>'MD Rates'!K22</f>
        <v>68446</v>
      </c>
      <c r="E84" s="6">
        <f>IF(F84="Yes",'MD Rates'!$B$1,H84)</f>
        <v>44652</v>
      </c>
      <c r="F84" s="204" t="str">
        <f t="shared" si="0"/>
        <v>Yes</v>
      </c>
      <c r="H84" s="6">
        <v>44652</v>
      </c>
      <c r="I84" s="742" t="s">
        <v>1646</v>
      </c>
      <c r="K84" s="679"/>
      <c r="T84"/>
    </row>
    <row r="85" spans="1:24" x14ac:dyDescent="0.35">
      <c r="A85" t="s">
        <v>1131</v>
      </c>
      <c r="B85" s="5">
        <v>441</v>
      </c>
      <c r="C85">
        <v>64550</v>
      </c>
      <c r="D85" s="400">
        <f>'MD Rates'!C149</f>
        <v>65518</v>
      </c>
      <c r="E85" s="6">
        <f>IF(F85="Yes",'MD Rates'!$B$1,H85)</f>
        <v>44652</v>
      </c>
      <c r="F85" s="204" t="str">
        <f t="shared" si="0"/>
        <v>Yes</v>
      </c>
      <c r="H85" s="6">
        <v>44652</v>
      </c>
      <c r="I85" s="897" t="s">
        <v>1344</v>
      </c>
      <c r="J85"/>
      <c r="K85" s="404"/>
      <c r="L85" s="204"/>
      <c r="M85"/>
      <c r="N85"/>
      <c r="O85"/>
      <c r="P85"/>
      <c r="Q85"/>
      <c r="R85"/>
      <c r="S85"/>
      <c r="T85"/>
      <c r="U85"/>
      <c r="V85"/>
      <c r="W85"/>
      <c r="X85"/>
    </row>
    <row r="86" spans="1:24" x14ac:dyDescent="0.35">
      <c r="A86" t="s">
        <v>1131</v>
      </c>
      <c r="B86" s="5">
        <v>442</v>
      </c>
      <c r="C86">
        <v>64550</v>
      </c>
      <c r="D86" s="400">
        <f>'MD Rates'!C150</f>
        <v>65518</v>
      </c>
      <c r="E86" s="6">
        <f>IF(F86="Yes",'MD Rates'!$B$1,H86)</f>
        <v>44652</v>
      </c>
      <c r="F86" s="204" t="str">
        <f t="shared" si="0"/>
        <v>Yes</v>
      </c>
      <c r="H86" s="6">
        <v>44652</v>
      </c>
      <c r="I86" s="897" t="s">
        <v>1345</v>
      </c>
      <c r="J86"/>
      <c r="K86" s="404"/>
      <c r="L86" s="204"/>
      <c r="M86"/>
      <c r="N86"/>
      <c r="O86"/>
      <c r="P86"/>
      <c r="Q86"/>
      <c r="R86"/>
      <c r="S86"/>
      <c r="T86"/>
      <c r="U86"/>
      <c r="V86"/>
      <c r="W86"/>
      <c r="X86"/>
    </row>
    <row r="87" spans="1:24" x14ac:dyDescent="0.35">
      <c r="A87" t="s">
        <v>1131</v>
      </c>
      <c r="B87" s="5">
        <v>443</v>
      </c>
      <c r="C87">
        <v>64550</v>
      </c>
      <c r="D87" s="400">
        <f>'MD Rates'!C151</f>
        <v>65518</v>
      </c>
      <c r="E87" s="6">
        <f>IF(F87="Yes",'MD Rates'!$B$1,H87)</f>
        <v>44652</v>
      </c>
      <c r="F87" s="204" t="str">
        <f t="shared" si="0"/>
        <v>Yes</v>
      </c>
      <c r="H87" s="6">
        <v>44652</v>
      </c>
      <c r="I87" s="897" t="s">
        <v>1346</v>
      </c>
      <c r="J87"/>
      <c r="K87" s="404"/>
      <c r="L87" s="204"/>
      <c r="M87"/>
      <c r="N87"/>
      <c r="O87"/>
      <c r="P87"/>
      <c r="Q87"/>
      <c r="R87"/>
      <c r="S87"/>
      <c r="T87"/>
      <c r="U87"/>
      <c r="V87"/>
      <c r="W87"/>
      <c r="X87"/>
    </row>
    <row r="88" spans="1:24" x14ac:dyDescent="0.35">
      <c r="A88" t="s">
        <v>1131</v>
      </c>
      <c r="B88" s="274">
        <v>450</v>
      </c>
      <c r="C88" s="275">
        <v>69373.39</v>
      </c>
      <c r="D88" s="609">
        <f>ROUND('MD Rates'!H236*11*52.1428,2)</f>
        <v>70411.55</v>
      </c>
      <c r="E88" s="6">
        <f>IF(F88="Yes",'MD Rates'!$B$1,H88)</f>
        <v>44652</v>
      </c>
      <c r="F88" s="204" t="str">
        <f t="shared" si="0"/>
        <v>Yes</v>
      </c>
      <c r="H88" s="6">
        <v>44652</v>
      </c>
      <c r="I88" s="742" t="s">
        <v>1601</v>
      </c>
      <c r="K88" s="679"/>
      <c r="T88"/>
    </row>
    <row r="89" spans="1:24" x14ac:dyDescent="0.35">
      <c r="A89" t="s">
        <v>1131</v>
      </c>
      <c r="B89" s="5">
        <v>460</v>
      </c>
      <c r="C89">
        <v>69732</v>
      </c>
      <c r="D89" s="202">
        <f>'MD Rates'!H19</f>
        <v>70778</v>
      </c>
      <c r="E89" s="6">
        <f>IF(F89="Yes",'MD Rates'!$B$1,H89)</f>
        <v>44652</v>
      </c>
      <c r="F89" s="204" t="str">
        <f t="shared" si="0"/>
        <v>Yes</v>
      </c>
      <c r="H89" s="6">
        <v>44652</v>
      </c>
      <c r="I89" s="742" t="s">
        <v>1550</v>
      </c>
      <c r="K89" s="679"/>
      <c r="T89"/>
    </row>
    <row r="90" spans="1:24" x14ac:dyDescent="0.35">
      <c r="A90" t="s">
        <v>1131</v>
      </c>
      <c r="B90" s="5">
        <v>470</v>
      </c>
      <c r="C90">
        <v>69410</v>
      </c>
      <c r="D90" s="202">
        <f>'MD Rates'!F30*11</f>
        <v>70455</v>
      </c>
      <c r="E90" s="6">
        <f>IF(F90="Yes",'MD Rates'!$B$1,H90)</f>
        <v>44652</v>
      </c>
      <c r="F90" s="204" t="str">
        <f t="shared" si="0"/>
        <v>Yes</v>
      </c>
      <c r="H90" s="6">
        <v>44652</v>
      </c>
      <c r="I90" s="742" t="s">
        <v>1597</v>
      </c>
      <c r="J90" s="680" t="s">
        <v>1616</v>
      </c>
      <c r="K90" s="679" t="s">
        <v>1617</v>
      </c>
      <c r="L90" s="681" t="s">
        <v>1618</v>
      </c>
      <c r="M90" s="680" t="s">
        <v>1613</v>
      </c>
      <c r="T90"/>
    </row>
    <row r="91" spans="1:24" x14ac:dyDescent="0.35">
      <c r="A91" t="s">
        <v>1131</v>
      </c>
      <c r="B91" s="5">
        <v>480</v>
      </c>
      <c r="C91">
        <v>70708</v>
      </c>
      <c r="D91" s="202">
        <f>'MD Rates'!L22</f>
        <v>71769</v>
      </c>
      <c r="E91" s="6">
        <f>IF(F91="Yes",'MD Rates'!$B$1,H91)</f>
        <v>44652</v>
      </c>
      <c r="F91" s="204" t="str">
        <f t="shared" si="0"/>
        <v>Yes</v>
      </c>
      <c r="H91" s="6">
        <v>44652</v>
      </c>
      <c r="I91" s="742" t="s">
        <v>1647</v>
      </c>
      <c r="K91" s="679"/>
      <c r="T91"/>
    </row>
    <row r="92" spans="1:24" x14ac:dyDescent="0.35">
      <c r="A92" t="s">
        <v>1131</v>
      </c>
      <c r="B92" s="5">
        <v>481</v>
      </c>
      <c r="C92">
        <v>72003</v>
      </c>
      <c r="D92" s="400">
        <f>'MD Rates'!C152</f>
        <v>73083</v>
      </c>
      <c r="E92" s="6">
        <f>IF(F92="Yes",'MD Rates'!$B$1,H92)</f>
        <v>44652</v>
      </c>
      <c r="F92" s="204" t="str">
        <f t="shared" si="0"/>
        <v>Yes</v>
      </c>
      <c r="H92" s="6">
        <v>44652</v>
      </c>
      <c r="I92" s="897" t="s">
        <v>1347</v>
      </c>
      <c r="J92"/>
      <c r="K92" s="404"/>
      <c r="L92" s="204"/>
      <c r="M92"/>
      <c r="N92"/>
      <c r="O92"/>
      <c r="P92"/>
      <c r="Q92"/>
      <c r="R92"/>
      <c r="S92"/>
      <c r="T92"/>
      <c r="U92"/>
      <c r="V92"/>
      <c r="W92"/>
      <c r="X92"/>
    </row>
    <row r="93" spans="1:24" x14ac:dyDescent="0.35">
      <c r="A93" t="s">
        <v>1131</v>
      </c>
      <c r="B93" s="5">
        <v>482</v>
      </c>
      <c r="C93">
        <v>72003</v>
      </c>
      <c r="D93" s="400">
        <f>'MD Rates'!C153</f>
        <v>73083</v>
      </c>
      <c r="E93" s="6">
        <f>IF(F93="Yes",'MD Rates'!$B$1,H93)</f>
        <v>44652</v>
      </c>
      <c r="F93" s="204" t="str">
        <f t="shared" si="0"/>
        <v>Yes</v>
      </c>
      <c r="H93" s="6">
        <v>44652</v>
      </c>
      <c r="I93" s="897" t="s">
        <v>1348</v>
      </c>
      <c r="J93"/>
      <c r="K93" s="404"/>
      <c r="L93" s="204"/>
      <c r="M93"/>
      <c r="N93"/>
      <c r="O93"/>
      <c r="P93"/>
      <c r="Q93"/>
      <c r="R93"/>
      <c r="S93"/>
      <c r="T93"/>
      <c r="U93"/>
      <c r="V93"/>
      <c r="W93"/>
      <c r="X93"/>
    </row>
    <row r="94" spans="1:24" x14ac:dyDescent="0.35">
      <c r="A94" t="s">
        <v>1131</v>
      </c>
      <c r="B94" s="5">
        <v>485</v>
      </c>
      <c r="C94">
        <v>71336</v>
      </c>
      <c r="D94" s="268">
        <f>'MD Rates'!D117</f>
        <v>72407</v>
      </c>
      <c r="E94" s="6">
        <f>IF(F94="Yes",'MD Rates'!$B$1,H94)</f>
        <v>44652</v>
      </c>
      <c r="F94" s="204" t="str">
        <f>IF(C94&lt;&gt;D94,"Yes","No")</f>
        <v>Yes</v>
      </c>
      <c r="H94" s="6">
        <v>44652</v>
      </c>
      <c r="I94" s="742" t="s">
        <v>1586</v>
      </c>
      <c r="K94" s="679"/>
      <c r="T94"/>
    </row>
    <row r="95" spans="1:24" x14ac:dyDescent="0.35">
      <c r="A95" t="s">
        <v>1131</v>
      </c>
      <c r="B95" s="5">
        <v>486</v>
      </c>
      <c r="C95">
        <v>71336</v>
      </c>
      <c r="D95" s="268">
        <f>'MD Rates'!D118</f>
        <v>72407</v>
      </c>
      <c r="E95" s="6">
        <f>IF(F95="Yes",'MD Rates'!$B$1,H95)</f>
        <v>44652</v>
      </c>
      <c r="F95" s="204" t="str">
        <f>IF(C95&lt;&gt;D95,"Yes","No")</f>
        <v>Yes</v>
      </c>
      <c r="H95" s="6">
        <v>44652</v>
      </c>
      <c r="I95" s="742" t="s">
        <v>1587</v>
      </c>
      <c r="K95" s="679"/>
      <c r="T95"/>
    </row>
    <row r="96" spans="1:24" x14ac:dyDescent="0.35">
      <c r="A96" t="s">
        <v>1131</v>
      </c>
      <c r="B96" s="5">
        <v>487</v>
      </c>
      <c r="C96">
        <v>72448</v>
      </c>
      <c r="D96" s="268">
        <f>'MD Rates'!C110</f>
        <v>73535</v>
      </c>
      <c r="E96" s="6">
        <f>IF(F96="Yes",'MD Rates'!$B$1,H96)</f>
        <v>44652</v>
      </c>
      <c r="F96" s="204" t="str">
        <f>IF(C96&lt;&gt;D96,"Yes","No")</f>
        <v>Yes</v>
      </c>
      <c r="H96" s="6">
        <v>44652</v>
      </c>
      <c r="I96" s="742" t="s">
        <v>1561</v>
      </c>
      <c r="K96" s="679"/>
      <c r="T96"/>
    </row>
    <row r="97" spans="1:24" x14ac:dyDescent="0.35">
      <c r="A97" t="s">
        <v>1131</v>
      </c>
      <c r="B97" s="5">
        <v>490</v>
      </c>
      <c r="C97">
        <v>72831</v>
      </c>
      <c r="D97" s="202">
        <f>'MD Rates'!G30*11</f>
        <v>73931</v>
      </c>
      <c r="E97" s="6">
        <f>IF(F97="Yes",'MD Rates'!$B$1,H97)</f>
        <v>44652</v>
      </c>
      <c r="F97" s="204" t="str">
        <f t="shared" si="0"/>
        <v>Yes</v>
      </c>
      <c r="H97" s="6">
        <v>44652</v>
      </c>
      <c r="I97" s="742" t="s">
        <v>1598</v>
      </c>
      <c r="J97" s="680" t="s">
        <v>1620</v>
      </c>
      <c r="K97" s="679" t="s">
        <v>1622</v>
      </c>
      <c r="L97" s="681" t="s">
        <v>1619</v>
      </c>
      <c r="M97" s="680" t="s">
        <v>1615</v>
      </c>
      <c r="T97"/>
    </row>
    <row r="98" spans="1:24" x14ac:dyDescent="0.35">
      <c r="A98" t="s">
        <v>1131</v>
      </c>
      <c r="B98" s="5">
        <v>493</v>
      </c>
      <c r="C98">
        <v>73980</v>
      </c>
      <c r="D98" s="202">
        <f>'MD Rates'!M22</f>
        <v>75090</v>
      </c>
      <c r="E98" s="6">
        <f>IF(F98="Yes",'MD Rates'!$B$1,H98)</f>
        <v>44652</v>
      </c>
      <c r="F98" s="204" t="str">
        <f>IF(C98&lt;&gt;D98,"Yes","No")</f>
        <v>Yes</v>
      </c>
      <c r="H98" s="6">
        <v>44652</v>
      </c>
      <c r="I98" s="742" t="s">
        <v>1648</v>
      </c>
      <c r="K98" s="679"/>
      <c r="T98"/>
    </row>
    <row r="99" spans="1:24" x14ac:dyDescent="0.35">
      <c r="A99" t="s">
        <v>1131</v>
      </c>
      <c r="B99" s="5">
        <v>495</v>
      </c>
      <c r="C99">
        <v>75231</v>
      </c>
      <c r="D99" s="268">
        <f>'MD Rates'!D119</f>
        <v>76360</v>
      </c>
      <c r="E99" s="6">
        <f>IF(F99="Yes",'MD Rates'!$B$1,H99)</f>
        <v>44652</v>
      </c>
      <c r="F99" s="204" t="str">
        <f>IF(C99&lt;&gt;D99,"Yes","No")</f>
        <v>Yes</v>
      </c>
      <c r="H99" s="6">
        <v>44652</v>
      </c>
      <c r="I99" s="742" t="s">
        <v>1588</v>
      </c>
      <c r="K99" s="679"/>
      <c r="T99"/>
    </row>
    <row r="100" spans="1:24" x14ac:dyDescent="0.35">
      <c r="A100" t="s">
        <v>1131</v>
      </c>
      <c r="B100" s="5">
        <v>496</v>
      </c>
      <c r="C100">
        <v>75231</v>
      </c>
      <c r="D100" s="268">
        <f>'MD Rates'!D120</f>
        <v>76360</v>
      </c>
      <c r="E100" s="6">
        <f>IF(F100="Yes",'MD Rates'!$B$1,H100)</f>
        <v>44652</v>
      </c>
      <c r="F100" s="204" t="str">
        <f>IF(C100&lt;&gt;D100,"Yes","No")</f>
        <v>Yes</v>
      </c>
      <c r="H100" s="6">
        <v>44652</v>
      </c>
      <c r="I100" s="742" t="s">
        <v>1589</v>
      </c>
      <c r="K100" s="679"/>
      <c r="T100"/>
    </row>
    <row r="101" spans="1:24" x14ac:dyDescent="0.35">
      <c r="A101" t="s">
        <v>1131</v>
      </c>
      <c r="B101" s="5">
        <v>497</v>
      </c>
      <c r="C101">
        <v>75231</v>
      </c>
      <c r="D101" s="268">
        <f>'MD Rates'!D121</f>
        <v>76360</v>
      </c>
      <c r="E101" s="6">
        <f>IF(F101="Yes",'MD Rates'!$B$1,H101)</f>
        <v>44652</v>
      </c>
      <c r="F101" s="204" t="str">
        <f>IF(C101&lt;&gt;D101,"Yes","No")</f>
        <v>Yes</v>
      </c>
      <c r="H101" s="6">
        <v>44652</v>
      </c>
      <c r="I101" s="742" t="s">
        <v>1590</v>
      </c>
      <c r="K101" s="679"/>
      <c r="T101"/>
    </row>
    <row r="102" spans="1:24" hidden="1" x14ac:dyDescent="0.35">
      <c r="A102" t="s">
        <v>1131</v>
      </c>
      <c r="B102" s="5">
        <v>500</v>
      </c>
      <c r="C102">
        <v>66634</v>
      </c>
      <c r="D102" s="462">
        <f>'MD Rates'!C10</f>
        <v>66634</v>
      </c>
      <c r="E102" s="6">
        <f>IF(F102="Yes",'MD Rates'!$B$1,H102)</f>
        <v>43191</v>
      </c>
      <c r="F102" s="204" t="str">
        <f t="shared" si="0"/>
        <v>No</v>
      </c>
      <c r="H102" s="6">
        <v>43191</v>
      </c>
      <c r="I102" s="741"/>
      <c r="J102"/>
      <c r="K102" s="404"/>
      <c r="L102" s="204"/>
      <c r="M102"/>
      <c r="N102"/>
      <c r="O102"/>
      <c r="P102"/>
      <c r="Q102"/>
      <c r="R102"/>
      <c r="S102"/>
      <c r="T102"/>
      <c r="U102"/>
      <c r="V102"/>
      <c r="W102"/>
      <c r="X102"/>
    </row>
    <row r="103" spans="1:24" x14ac:dyDescent="0.35">
      <c r="A103" t="s">
        <v>1131</v>
      </c>
      <c r="B103" s="5">
        <v>510</v>
      </c>
      <c r="C103">
        <v>76107</v>
      </c>
      <c r="D103" s="462">
        <f>'MD Rates'!I19</f>
        <v>77249</v>
      </c>
      <c r="E103" s="6">
        <f>IF(F103="Yes",'MD Rates'!$B$1,H103)</f>
        <v>44652</v>
      </c>
      <c r="F103" s="204" t="str">
        <f t="shared" si="0"/>
        <v>Yes</v>
      </c>
      <c r="H103" s="6">
        <v>44652</v>
      </c>
      <c r="I103" s="742" t="s">
        <v>1547</v>
      </c>
      <c r="K103" s="679"/>
      <c r="T103"/>
    </row>
    <row r="104" spans="1:24" x14ac:dyDescent="0.35">
      <c r="A104" t="s">
        <v>1131</v>
      </c>
      <c r="B104" s="5">
        <v>515</v>
      </c>
      <c r="C104">
        <v>72003</v>
      </c>
      <c r="D104" s="462">
        <f>'MD Rates'!C154</f>
        <v>73083</v>
      </c>
      <c r="E104" s="6">
        <f>IF(F104="Yes",'MD Rates'!$B$1,H104)</f>
        <v>44652</v>
      </c>
      <c r="F104" s="204" t="str">
        <f t="shared" si="0"/>
        <v>Yes</v>
      </c>
      <c r="H104" s="6">
        <v>44652</v>
      </c>
      <c r="I104" s="897" t="s">
        <v>1349</v>
      </c>
      <c r="J104"/>
      <c r="K104" s="404"/>
      <c r="L104" s="204"/>
      <c r="M104"/>
      <c r="N104"/>
      <c r="O104"/>
      <c r="P104"/>
      <c r="Q104"/>
      <c r="R104"/>
      <c r="S104"/>
      <c r="T104"/>
      <c r="U104"/>
      <c r="V104"/>
      <c r="W104"/>
      <c r="X104"/>
    </row>
    <row r="105" spans="1:24" x14ac:dyDescent="0.35">
      <c r="A105" t="s">
        <v>1131</v>
      </c>
      <c r="B105" s="5">
        <v>516</v>
      </c>
      <c r="C105">
        <v>75730</v>
      </c>
      <c r="D105" s="462">
        <f>'MD Rates'!C155</f>
        <v>76866</v>
      </c>
      <c r="E105" s="6">
        <f>IF(F105="Yes",'MD Rates'!$B$1,H105)</f>
        <v>44652</v>
      </c>
      <c r="F105" s="204" t="str">
        <f t="shared" si="0"/>
        <v>Yes</v>
      </c>
      <c r="H105" s="6">
        <v>44652</v>
      </c>
      <c r="I105" s="897" t="s">
        <v>1350</v>
      </c>
      <c r="J105"/>
      <c r="K105" s="404"/>
      <c r="L105" s="204"/>
      <c r="M105"/>
      <c r="N105"/>
      <c r="O105"/>
      <c r="P105"/>
      <c r="Q105"/>
      <c r="R105"/>
      <c r="S105"/>
      <c r="T105"/>
      <c r="U105"/>
      <c r="V105"/>
      <c r="W105"/>
      <c r="X105"/>
    </row>
    <row r="106" spans="1:24" x14ac:dyDescent="0.35">
      <c r="A106" t="s">
        <v>1131</v>
      </c>
      <c r="B106" s="5">
        <v>517</v>
      </c>
      <c r="C106">
        <v>75730</v>
      </c>
      <c r="D106" s="462">
        <f>'MD Rates'!C156</f>
        <v>76866</v>
      </c>
      <c r="E106" s="6">
        <f>IF(F106="Yes",'MD Rates'!$B$1,H106)</f>
        <v>44652</v>
      </c>
      <c r="F106" s="204" t="str">
        <f t="shared" si="0"/>
        <v>Yes</v>
      </c>
      <c r="H106" s="6">
        <v>44652</v>
      </c>
      <c r="I106" s="897" t="s">
        <v>1351</v>
      </c>
      <c r="J106"/>
      <c r="K106" s="404"/>
      <c r="L106" s="204"/>
      <c r="M106"/>
      <c r="N106"/>
      <c r="O106"/>
      <c r="P106"/>
      <c r="Q106"/>
      <c r="R106"/>
      <c r="S106"/>
      <c r="T106"/>
      <c r="U106"/>
      <c r="V106"/>
      <c r="W106"/>
      <c r="X106"/>
    </row>
    <row r="107" spans="1:24" x14ac:dyDescent="0.35">
      <c r="A107" t="s">
        <v>1131</v>
      </c>
      <c r="B107" s="5">
        <v>520</v>
      </c>
      <c r="C107">
        <v>76252</v>
      </c>
      <c r="D107" s="202">
        <f>'MD Rates'!H30*11</f>
        <v>77396</v>
      </c>
      <c r="E107" s="6">
        <f>IF(F107="Yes",'MD Rates'!$B$1,H107)</f>
        <v>44652</v>
      </c>
      <c r="F107" s="204" t="str">
        <f t="shared" si="0"/>
        <v>Yes</v>
      </c>
      <c r="H107" s="6">
        <v>44652</v>
      </c>
      <c r="I107" s="742" t="s">
        <v>1599</v>
      </c>
      <c r="J107" s="680" t="s">
        <v>1623</v>
      </c>
      <c r="K107" s="679" t="s">
        <v>1621</v>
      </c>
      <c r="L107" s="681" t="s">
        <v>1628</v>
      </c>
      <c r="M107" s="680" t="s">
        <v>1626</v>
      </c>
      <c r="T107"/>
    </row>
    <row r="108" spans="1:24" x14ac:dyDescent="0.35">
      <c r="A108" t="s">
        <v>1131</v>
      </c>
      <c r="B108" s="5">
        <v>525</v>
      </c>
      <c r="C108">
        <v>77255</v>
      </c>
      <c r="D108" s="202">
        <f>'MD Rates'!N22</f>
        <v>78414</v>
      </c>
      <c r="E108" s="6">
        <f>IF(F108="Yes",'MD Rates'!$B$1,H108)</f>
        <v>44652</v>
      </c>
      <c r="F108" s="204" t="str">
        <f>IF(C108&lt;&gt;D108,"Yes","No")</f>
        <v>Yes</v>
      </c>
      <c r="H108" s="6">
        <v>44652</v>
      </c>
      <c r="I108" s="742" t="s">
        <v>1649</v>
      </c>
      <c r="K108" s="679"/>
      <c r="T108"/>
    </row>
    <row r="109" spans="1:24" hidden="1" x14ac:dyDescent="0.35">
      <c r="A109" t="s">
        <v>1131</v>
      </c>
      <c r="B109" s="279">
        <v>530</v>
      </c>
      <c r="C109" s="280">
        <v>56040</v>
      </c>
      <c r="D109" s="614">
        <v>56040</v>
      </c>
      <c r="E109" s="276">
        <f>IF(F109="Yes",'MD Rates'!$B$1,H109)</f>
        <v>37712</v>
      </c>
      <c r="F109" s="277" t="str">
        <f t="shared" si="0"/>
        <v>No</v>
      </c>
      <c r="G109" s="278" t="s">
        <v>23</v>
      </c>
      <c r="H109" s="276">
        <v>37712</v>
      </c>
      <c r="I109" s="741"/>
      <c r="J109"/>
      <c r="K109" s="404"/>
      <c r="L109" s="204"/>
      <c r="M109"/>
      <c r="N109"/>
      <c r="O109"/>
      <c r="P109"/>
      <c r="Q109"/>
      <c r="R109"/>
      <c r="S109"/>
      <c r="T109"/>
      <c r="U109"/>
      <c r="V109"/>
      <c r="W109"/>
      <c r="X109"/>
    </row>
    <row r="110" spans="1:24" x14ac:dyDescent="0.35">
      <c r="A110" t="s">
        <v>1131</v>
      </c>
      <c r="B110" s="5">
        <v>535</v>
      </c>
      <c r="C110" s="42">
        <v>79123</v>
      </c>
      <c r="D110" s="272">
        <f>'MD Rates'!D122</f>
        <v>80310</v>
      </c>
      <c r="E110" s="6">
        <f>IF(F110="Yes",'MD Rates'!$B$1,H110)</f>
        <v>44652</v>
      </c>
      <c r="F110" s="204" t="str">
        <f t="shared" si="0"/>
        <v>Yes</v>
      </c>
      <c r="H110" s="6">
        <v>44652</v>
      </c>
      <c r="I110" s="742" t="s">
        <v>1591</v>
      </c>
      <c r="K110" s="679"/>
      <c r="T110"/>
    </row>
    <row r="111" spans="1:24" x14ac:dyDescent="0.35">
      <c r="A111" t="s">
        <v>1131</v>
      </c>
      <c r="B111" s="5">
        <v>536</v>
      </c>
      <c r="C111" s="42">
        <v>79123</v>
      </c>
      <c r="D111" s="272">
        <f>'MD Rates'!D123</f>
        <v>80310</v>
      </c>
      <c r="E111" s="6">
        <f>IF(F111="Yes",'MD Rates'!$B$1,H111)</f>
        <v>44652</v>
      </c>
      <c r="F111" s="204" t="str">
        <f t="shared" si="0"/>
        <v>Yes</v>
      </c>
      <c r="H111" s="6">
        <v>44652</v>
      </c>
      <c r="I111" s="742" t="s">
        <v>1592</v>
      </c>
      <c r="K111" s="679"/>
      <c r="T111"/>
    </row>
    <row r="112" spans="1:24" x14ac:dyDescent="0.35">
      <c r="A112" t="s">
        <v>1131</v>
      </c>
      <c r="B112" s="5">
        <v>537</v>
      </c>
      <c r="C112" s="42">
        <v>79123</v>
      </c>
      <c r="D112" s="272">
        <f>'MD Rates'!D124</f>
        <v>80310</v>
      </c>
      <c r="E112" s="6">
        <f>IF(F112="Yes",'MD Rates'!$B$1,H112)</f>
        <v>44652</v>
      </c>
      <c r="F112" s="204" t="str">
        <f t="shared" si="0"/>
        <v>Yes</v>
      </c>
      <c r="H112" s="6">
        <v>44652</v>
      </c>
      <c r="I112" s="742" t="s">
        <v>1593</v>
      </c>
      <c r="K112" s="679"/>
      <c r="T112"/>
    </row>
    <row r="113" spans="1:24" x14ac:dyDescent="0.35">
      <c r="A113" t="s">
        <v>1131</v>
      </c>
      <c r="B113" s="5">
        <v>540</v>
      </c>
      <c r="C113">
        <v>79662</v>
      </c>
      <c r="D113" s="202">
        <f>'MD Rates'!I30*11</f>
        <v>80861</v>
      </c>
      <c r="E113" s="6">
        <f>IF(F113="Yes",'MD Rates'!$B$1,H113)</f>
        <v>44652</v>
      </c>
      <c r="F113" s="204" t="str">
        <f t="shared" si="0"/>
        <v>Yes</v>
      </c>
      <c r="H113" s="6">
        <v>44652</v>
      </c>
      <c r="I113" s="742" t="s">
        <v>1600</v>
      </c>
      <c r="J113" s="680" t="s">
        <v>1624</v>
      </c>
      <c r="K113" s="679" t="s">
        <v>1625</v>
      </c>
      <c r="L113" s="681" t="s">
        <v>1629</v>
      </c>
      <c r="M113" s="680" t="s">
        <v>1627</v>
      </c>
      <c r="T113"/>
    </row>
    <row r="114" spans="1:24" x14ac:dyDescent="0.35">
      <c r="A114" t="s">
        <v>1131</v>
      </c>
      <c r="B114" s="5">
        <v>545</v>
      </c>
      <c r="C114">
        <v>79071</v>
      </c>
      <c r="D114" s="268">
        <f>'MD Rates'!C111</f>
        <v>80258</v>
      </c>
      <c r="E114" s="6">
        <f>IF(F114="Yes",'MD Rates'!$B$1,H114)</f>
        <v>44652</v>
      </c>
      <c r="F114" s="204" t="str">
        <f>IF(C114&lt;&gt;D114,"Yes","No")</f>
        <v>Yes</v>
      </c>
      <c r="H114" s="6">
        <v>44652</v>
      </c>
      <c r="I114" s="742" t="s">
        <v>1566</v>
      </c>
      <c r="K114" s="679"/>
      <c r="T114"/>
    </row>
    <row r="115" spans="1:24" x14ac:dyDescent="0.35">
      <c r="A115" t="s">
        <v>1131</v>
      </c>
      <c r="B115" s="5">
        <v>546</v>
      </c>
      <c r="C115">
        <v>75730</v>
      </c>
      <c r="D115" s="268">
        <f>'MD Rates'!C157</f>
        <v>76866</v>
      </c>
      <c r="E115" s="6">
        <f>IF(F115="Yes",'MD Rates'!$B$1,H115)</f>
        <v>44652</v>
      </c>
      <c r="F115" s="204" t="str">
        <f t="shared" ref="F115:F117" si="1">IF(C115&lt;&gt;D115,"Yes","No")</f>
        <v>Yes</v>
      </c>
      <c r="H115" s="6">
        <v>44652</v>
      </c>
      <c r="I115" s="897" t="s">
        <v>1352</v>
      </c>
      <c r="J115"/>
      <c r="K115" s="404"/>
      <c r="L115" s="204"/>
      <c r="M115"/>
      <c r="N115"/>
      <c r="O115"/>
      <c r="P115"/>
      <c r="Q115"/>
      <c r="R115"/>
      <c r="S115"/>
      <c r="T115"/>
      <c r="U115"/>
      <c r="V115"/>
      <c r="W115"/>
      <c r="X115"/>
    </row>
    <row r="116" spans="1:24" x14ac:dyDescent="0.35">
      <c r="A116" t="s">
        <v>1131</v>
      </c>
      <c r="B116" s="5">
        <v>547</v>
      </c>
      <c r="C116">
        <v>75730</v>
      </c>
      <c r="D116" s="268">
        <f>'MD Rates'!C158</f>
        <v>76866</v>
      </c>
      <c r="E116" s="6">
        <f>IF(F116="Yes",'MD Rates'!$B$1,H116)</f>
        <v>44652</v>
      </c>
      <c r="F116" s="204" t="str">
        <f t="shared" si="1"/>
        <v>Yes</v>
      </c>
      <c r="H116" s="6">
        <v>44652</v>
      </c>
      <c r="I116" s="897" t="s">
        <v>1353</v>
      </c>
      <c r="J116"/>
      <c r="K116" s="404"/>
      <c r="L116" s="204"/>
      <c r="M116"/>
      <c r="N116"/>
      <c r="O116"/>
      <c r="P116"/>
      <c r="Q116"/>
      <c r="R116"/>
      <c r="S116"/>
      <c r="T116"/>
      <c r="U116"/>
      <c r="V116"/>
      <c r="W116"/>
      <c r="X116"/>
    </row>
    <row r="117" spans="1:24" x14ac:dyDescent="0.35">
      <c r="A117" t="s">
        <v>1131</v>
      </c>
      <c r="B117" s="5">
        <v>548</v>
      </c>
      <c r="C117">
        <v>75730</v>
      </c>
      <c r="D117" s="268">
        <f>'MD Rates'!C159</f>
        <v>76866</v>
      </c>
      <c r="E117" s="6">
        <f>IF(F117="Yes",'MD Rates'!$B$1,H117)</f>
        <v>44652</v>
      </c>
      <c r="F117" s="204" t="str">
        <f t="shared" si="1"/>
        <v>Yes</v>
      </c>
      <c r="H117" s="6">
        <v>44652</v>
      </c>
      <c r="I117" s="897" t="s">
        <v>1354</v>
      </c>
      <c r="J117"/>
      <c r="K117" s="404"/>
      <c r="L117" s="204"/>
      <c r="M117"/>
      <c r="N117"/>
      <c r="O117"/>
      <c r="P117"/>
      <c r="Q117"/>
      <c r="R117"/>
      <c r="S117"/>
      <c r="T117"/>
      <c r="U117"/>
      <c r="V117"/>
      <c r="W117"/>
      <c r="X117"/>
    </row>
    <row r="118" spans="1:24" x14ac:dyDescent="0.35">
      <c r="A118" t="s">
        <v>1131</v>
      </c>
      <c r="B118" s="5">
        <v>550</v>
      </c>
      <c r="C118">
        <v>81633</v>
      </c>
      <c r="D118" s="400">
        <f>'MD Rates'!J19</f>
        <v>82858</v>
      </c>
      <c r="E118" s="6">
        <f>IF(F118="Yes",'MD Rates'!$B$1,H118)</f>
        <v>44652</v>
      </c>
      <c r="F118" s="204" t="str">
        <f t="shared" si="0"/>
        <v>Yes</v>
      </c>
      <c r="H118" s="6">
        <v>44652</v>
      </c>
      <c r="I118" s="742" t="s">
        <v>1548</v>
      </c>
      <c r="K118" s="679"/>
      <c r="T118"/>
    </row>
    <row r="119" spans="1:24" hidden="1" x14ac:dyDescent="0.35">
      <c r="A119" t="s">
        <v>1131</v>
      </c>
      <c r="B119" s="5">
        <v>560</v>
      </c>
      <c r="C119">
        <v>71401</v>
      </c>
      <c r="D119" s="462">
        <f>'MD Rates'!D10</f>
        <v>71401</v>
      </c>
      <c r="E119" s="6">
        <f>IF(F119="Yes",'MD Rates'!$B$1,H119)</f>
        <v>43191</v>
      </c>
      <c r="F119" s="204" t="str">
        <f t="shared" si="0"/>
        <v>No</v>
      </c>
      <c r="H119" s="6">
        <v>43191</v>
      </c>
      <c r="I119" s="741"/>
      <c r="J119"/>
      <c r="K119" s="404"/>
      <c r="L119" s="204"/>
      <c r="M119"/>
      <c r="N119"/>
      <c r="O119"/>
      <c r="P119"/>
      <c r="Q119"/>
      <c r="R119"/>
      <c r="S119"/>
      <c r="T119"/>
      <c r="U119"/>
      <c r="V119"/>
      <c r="W119"/>
      <c r="X119"/>
    </row>
    <row r="120" spans="1:24" x14ac:dyDescent="0.35">
      <c r="A120" t="s">
        <v>1131</v>
      </c>
      <c r="B120" s="5">
        <v>565</v>
      </c>
      <c r="C120">
        <v>79440</v>
      </c>
      <c r="D120" s="268">
        <f>'MD Rates'!D125</f>
        <v>80632</v>
      </c>
      <c r="E120" s="6">
        <f>IF(F120="Yes",'MD Rates'!$B$1,H120)</f>
        <v>44652</v>
      </c>
      <c r="F120" s="204" t="str">
        <f>IF(C120&lt;&gt;D120,"Yes","No")</f>
        <v>Yes</v>
      </c>
      <c r="H120" s="6">
        <v>44287</v>
      </c>
      <c r="I120" s="897" t="s">
        <v>1781</v>
      </c>
      <c r="J120"/>
      <c r="K120" s="404"/>
      <c r="L120" s="204"/>
      <c r="M120"/>
      <c r="N120"/>
      <c r="O120"/>
      <c r="P120"/>
      <c r="Q120"/>
      <c r="R120"/>
      <c r="S120"/>
      <c r="T120"/>
      <c r="U120"/>
      <c r="V120"/>
      <c r="W120"/>
      <c r="X120"/>
    </row>
    <row r="121" spans="1:24" x14ac:dyDescent="0.35">
      <c r="A121" t="s">
        <v>1131</v>
      </c>
      <c r="B121" s="5">
        <v>569</v>
      </c>
      <c r="C121">
        <v>79144</v>
      </c>
      <c r="D121" s="268">
        <f>'MD Rates'!C160</f>
        <v>80331</v>
      </c>
      <c r="E121" s="6">
        <f>IF(F121="Yes",'MD Rates'!$B$1,H121)</f>
        <v>44652</v>
      </c>
      <c r="F121" s="204" t="str">
        <f>IF(C121&lt;&gt;D121,"Yes","No")</f>
        <v>Yes</v>
      </c>
      <c r="H121" s="6">
        <v>44652</v>
      </c>
      <c r="I121" s="897" t="s">
        <v>1355</v>
      </c>
      <c r="J121"/>
      <c r="K121" s="404"/>
      <c r="L121" s="204"/>
      <c r="M121"/>
      <c r="N121"/>
      <c r="O121"/>
      <c r="P121"/>
      <c r="Q121"/>
      <c r="R121"/>
      <c r="S121"/>
      <c r="T121"/>
      <c r="U121"/>
      <c r="V121"/>
      <c r="W121"/>
      <c r="X121"/>
    </row>
    <row r="122" spans="1:24" x14ac:dyDescent="0.35">
      <c r="A122" t="s">
        <v>1131</v>
      </c>
      <c r="B122" s="5">
        <v>570</v>
      </c>
      <c r="C122">
        <v>83927</v>
      </c>
      <c r="D122" s="202">
        <f>'MD Rates'!K19</f>
        <v>85186</v>
      </c>
      <c r="E122" s="6">
        <f>IF(F122="Yes",'MD Rates'!$B$1,H122)</f>
        <v>44652</v>
      </c>
      <c r="F122" s="204" t="str">
        <f t="shared" si="0"/>
        <v>Yes</v>
      </c>
      <c r="H122" s="6">
        <v>44652</v>
      </c>
      <c r="I122" s="742" t="s">
        <v>1551</v>
      </c>
      <c r="K122" s="679"/>
      <c r="T122"/>
    </row>
    <row r="123" spans="1:24" x14ac:dyDescent="0.35">
      <c r="A123" t="s">
        <v>1131</v>
      </c>
      <c r="B123" s="5">
        <v>575</v>
      </c>
      <c r="C123">
        <v>84814</v>
      </c>
      <c r="D123" s="268">
        <f>'MD Rates'!C112</f>
        <v>86087</v>
      </c>
      <c r="E123" s="6">
        <f>IF(F123="Yes",'MD Rates'!$B$1,H123)</f>
        <v>44652</v>
      </c>
      <c r="F123" s="204" t="str">
        <f>IF(C123&lt;&gt;D123,"Yes","No")</f>
        <v>Yes</v>
      </c>
      <c r="H123" s="6">
        <v>44652</v>
      </c>
      <c r="I123" s="742" t="s">
        <v>1567</v>
      </c>
      <c r="K123" s="679"/>
      <c r="T123"/>
    </row>
    <row r="124" spans="1:24" hidden="1" x14ac:dyDescent="0.35">
      <c r="A124" t="s">
        <v>1131</v>
      </c>
      <c r="B124" s="5">
        <v>580</v>
      </c>
      <c r="C124">
        <v>76171</v>
      </c>
      <c r="D124" s="462">
        <f>'MD Rates'!E10</f>
        <v>76171</v>
      </c>
      <c r="E124" s="6">
        <f>IF(F124="Yes",'MD Rates'!$B$1,H124)</f>
        <v>43191</v>
      </c>
      <c r="F124" s="204" t="str">
        <f t="shared" si="0"/>
        <v>No</v>
      </c>
      <c r="H124" s="6">
        <v>43191</v>
      </c>
      <c r="I124" s="741"/>
      <c r="J124"/>
      <c r="K124" s="404"/>
      <c r="L124" s="204"/>
      <c r="M124"/>
      <c r="N124"/>
      <c r="O124"/>
      <c r="P124"/>
      <c r="Q124"/>
      <c r="R124"/>
      <c r="S124"/>
      <c r="T124"/>
      <c r="U124"/>
      <c r="V124"/>
      <c r="W124"/>
      <c r="X124"/>
    </row>
    <row r="125" spans="1:24" x14ac:dyDescent="0.35">
      <c r="A125" t="s">
        <v>1131</v>
      </c>
      <c r="B125" s="5">
        <v>581</v>
      </c>
      <c r="C125">
        <v>80693</v>
      </c>
      <c r="D125" s="462">
        <f>'MD Rates'!C132</f>
        <v>81903</v>
      </c>
      <c r="E125" s="6">
        <f>IF(F125="Yes",'MD Rates'!$B$1,H125)</f>
        <v>44652</v>
      </c>
      <c r="F125" s="204" t="str">
        <f t="shared" si="0"/>
        <v>Yes</v>
      </c>
      <c r="H125" s="6">
        <v>44652</v>
      </c>
      <c r="I125" s="897" t="s">
        <v>1329</v>
      </c>
      <c r="J125"/>
      <c r="K125" s="404"/>
      <c r="L125" s="204"/>
      <c r="M125"/>
      <c r="N125"/>
      <c r="O125"/>
      <c r="P125"/>
      <c r="Q125"/>
      <c r="R125"/>
      <c r="S125"/>
      <c r="T125"/>
      <c r="U125"/>
      <c r="V125"/>
      <c r="W125"/>
      <c r="X125"/>
    </row>
    <row r="126" spans="1:24" x14ac:dyDescent="0.35">
      <c r="A126" t="s">
        <v>1131</v>
      </c>
      <c r="B126" s="5">
        <v>582</v>
      </c>
      <c r="C126">
        <v>80693</v>
      </c>
      <c r="D126" s="462">
        <f>'MD Rates'!C133</f>
        <v>81903</v>
      </c>
      <c r="E126" s="6">
        <f>IF(F126="Yes",'MD Rates'!$B$1,H126)</f>
        <v>44652</v>
      </c>
      <c r="F126" s="204" t="str">
        <f t="shared" si="0"/>
        <v>Yes</v>
      </c>
      <c r="H126" s="6">
        <v>44652</v>
      </c>
      <c r="I126" s="897" t="s">
        <v>1330</v>
      </c>
      <c r="J126"/>
      <c r="K126" s="404"/>
      <c r="L126" s="204"/>
      <c r="M126"/>
      <c r="N126"/>
      <c r="O126"/>
      <c r="P126"/>
      <c r="Q126"/>
      <c r="R126"/>
      <c r="S126"/>
      <c r="T126"/>
      <c r="U126"/>
      <c r="V126"/>
      <c r="W126"/>
      <c r="X126"/>
    </row>
    <row r="127" spans="1:24" x14ac:dyDescent="0.35">
      <c r="A127" t="s">
        <v>1131</v>
      </c>
      <c r="B127" s="5">
        <v>583</v>
      </c>
      <c r="C127">
        <v>80693</v>
      </c>
      <c r="D127" s="462">
        <f>'MD Rates'!C134</f>
        <v>81903</v>
      </c>
      <c r="E127" s="6">
        <f>IF(F127="Yes",'MD Rates'!$B$1,H127)</f>
        <v>44652</v>
      </c>
      <c r="F127" s="204" t="str">
        <f t="shared" si="0"/>
        <v>Yes</v>
      </c>
      <c r="H127" s="6">
        <v>44652</v>
      </c>
      <c r="I127" s="897" t="s">
        <v>1331</v>
      </c>
      <c r="J127"/>
      <c r="K127" s="404"/>
      <c r="L127" s="204"/>
      <c r="M127"/>
      <c r="N127"/>
      <c r="O127"/>
      <c r="P127"/>
      <c r="Q127"/>
      <c r="R127"/>
      <c r="S127"/>
      <c r="T127"/>
      <c r="U127"/>
      <c r="V127"/>
      <c r="W127"/>
      <c r="X127"/>
    </row>
    <row r="128" spans="1:24" x14ac:dyDescent="0.35">
      <c r="A128" t="s">
        <v>1131</v>
      </c>
      <c r="B128" s="5">
        <v>590</v>
      </c>
      <c r="C128">
        <v>86918</v>
      </c>
      <c r="D128" s="202">
        <f>'MD Rates'!L19</f>
        <v>88222</v>
      </c>
      <c r="E128" s="6">
        <f>IF(F128="Yes",'MD Rates'!$B$1,H128)</f>
        <v>44652</v>
      </c>
      <c r="F128" s="204" t="str">
        <f t="shared" si="0"/>
        <v>Yes</v>
      </c>
      <c r="H128" s="6">
        <v>44652</v>
      </c>
      <c r="I128" s="742" t="s">
        <v>1552</v>
      </c>
      <c r="K128" s="679"/>
      <c r="T128"/>
    </row>
    <row r="129" spans="1:24" hidden="1" x14ac:dyDescent="0.35">
      <c r="A129" t="s">
        <v>1131</v>
      </c>
      <c r="B129" s="279">
        <v>600</v>
      </c>
      <c r="C129" s="282">
        <v>65645.179999999993</v>
      </c>
      <c r="D129" s="282">
        <v>65645.179999999993</v>
      </c>
      <c r="E129" s="276">
        <f>IF(F129="Yes",'MD Rates'!$B$1,H129)</f>
        <v>38078</v>
      </c>
      <c r="F129" s="277" t="str">
        <f t="shared" si="0"/>
        <v>No</v>
      </c>
      <c r="G129" s="278" t="s">
        <v>23</v>
      </c>
      <c r="H129" s="276">
        <v>38078</v>
      </c>
      <c r="I129" s="741"/>
      <c r="J129"/>
      <c r="K129" s="404"/>
      <c r="L129" s="204"/>
      <c r="M129"/>
      <c r="N129"/>
      <c r="O129"/>
      <c r="P129"/>
      <c r="Q129"/>
      <c r="R129"/>
      <c r="S129"/>
      <c r="T129"/>
      <c r="U129"/>
      <c r="V129"/>
      <c r="W129"/>
      <c r="X129"/>
    </row>
    <row r="130" spans="1:24" x14ac:dyDescent="0.35">
      <c r="A130" t="s">
        <v>1131</v>
      </c>
      <c r="B130" s="5">
        <v>605</v>
      </c>
      <c r="C130">
        <v>87194</v>
      </c>
      <c r="D130" s="268">
        <f>'MD Rates'!C113</f>
        <v>88502</v>
      </c>
      <c r="E130" s="6">
        <f>IF(F130="Yes",'MD Rates'!$B$1,H130)</f>
        <v>44652</v>
      </c>
      <c r="F130" s="204" t="str">
        <f>IF(C130&lt;&gt;D130,"Yes","No")</f>
        <v>Yes</v>
      </c>
      <c r="H130" s="6">
        <v>44652</v>
      </c>
      <c r="I130" s="742" t="s">
        <v>1563</v>
      </c>
      <c r="K130" s="679"/>
      <c r="T130"/>
    </row>
    <row r="131" spans="1:24" x14ac:dyDescent="0.35">
      <c r="A131" t="s">
        <v>1131</v>
      </c>
      <c r="B131" s="5">
        <v>606</v>
      </c>
      <c r="C131">
        <v>87194</v>
      </c>
      <c r="D131" s="268">
        <f>'MD Rates'!C114</f>
        <v>88502</v>
      </c>
      <c r="E131" s="6">
        <f>IF(F131="Yes",'MD Rates'!$B$1,H131)</f>
        <v>44652</v>
      </c>
      <c r="F131" s="204" t="str">
        <f>IF(C131&lt;&gt;D131,"Yes","No")</f>
        <v>Yes</v>
      </c>
      <c r="H131" s="6">
        <v>44652</v>
      </c>
      <c r="I131" s="742" t="s">
        <v>1565</v>
      </c>
      <c r="K131" s="679"/>
      <c r="T131"/>
    </row>
    <row r="132" spans="1:24" x14ac:dyDescent="0.35">
      <c r="A132" t="s">
        <v>1131</v>
      </c>
      <c r="B132" s="5">
        <v>610</v>
      </c>
      <c r="C132">
        <v>89909</v>
      </c>
      <c r="D132" s="268">
        <f>'MD Rates'!M19</f>
        <v>91258</v>
      </c>
      <c r="E132" s="6">
        <f>IF(F132="Yes",'MD Rates'!$B$1,H132)</f>
        <v>44652</v>
      </c>
      <c r="F132" s="204" t="str">
        <f t="shared" si="0"/>
        <v>Yes</v>
      </c>
      <c r="H132" s="6">
        <v>44652</v>
      </c>
      <c r="I132" s="742" t="s">
        <v>1553</v>
      </c>
      <c r="K132" s="679"/>
      <c r="T132"/>
    </row>
    <row r="133" spans="1:24" x14ac:dyDescent="0.35">
      <c r="A133" t="s">
        <v>1131</v>
      </c>
      <c r="B133" s="5">
        <v>615</v>
      </c>
      <c r="C133">
        <v>90304</v>
      </c>
      <c r="D133" s="268">
        <f>'MD Rates'!C115</f>
        <v>91659</v>
      </c>
      <c r="E133" s="6">
        <f>IF(F133="Yes",'MD Rates'!$B$1,H133)</f>
        <v>44652</v>
      </c>
      <c r="F133" s="204" t="str">
        <f>IF(C133&lt;&gt;D133,"Yes","No")</f>
        <v>Yes</v>
      </c>
      <c r="H133" s="6">
        <v>44652</v>
      </c>
      <c r="I133" s="742" t="s">
        <v>1562</v>
      </c>
      <c r="K133" s="679"/>
      <c r="T133"/>
    </row>
    <row r="134" spans="1:24" x14ac:dyDescent="0.35">
      <c r="A134" t="s">
        <v>1131</v>
      </c>
      <c r="B134" s="5">
        <v>616</v>
      </c>
      <c r="C134">
        <v>90304</v>
      </c>
      <c r="D134" s="268">
        <f>'MD Rates'!C116</f>
        <v>91659</v>
      </c>
      <c r="E134" s="6">
        <f>IF(F134="Yes",'MD Rates'!$B$1,H134)</f>
        <v>44652</v>
      </c>
      <c r="F134" s="204" t="str">
        <f>IF(C134&lt;&gt;D134,"Yes","No")</f>
        <v>Yes</v>
      </c>
      <c r="H134" s="6">
        <v>44652</v>
      </c>
      <c r="I134" s="742" t="s">
        <v>1564</v>
      </c>
      <c r="K134" s="679"/>
      <c r="T134"/>
    </row>
    <row r="135" spans="1:24" hidden="1" x14ac:dyDescent="0.35">
      <c r="A135" t="s">
        <v>1131</v>
      </c>
      <c r="B135" s="5">
        <v>620</v>
      </c>
      <c r="C135">
        <v>80939</v>
      </c>
      <c r="D135" s="462">
        <f>'MD Rates'!F10</f>
        <v>80939</v>
      </c>
      <c r="E135" s="6">
        <f>IF(F135="Yes",'MD Rates'!$B$1,H135)</f>
        <v>43191</v>
      </c>
      <c r="F135" s="204" t="str">
        <f t="shared" si="0"/>
        <v>No</v>
      </c>
      <c r="H135" s="6">
        <v>43191</v>
      </c>
      <c r="I135" s="741"/>
      <c r="J135"/>
      <c r="K135" s="404"/>
      <c r="L135" s="204"/>
      <c r="M135"/>
      <c r="N135"/>
      <c r="O135"/>
      <c r="P135"/>
      <c r="Q135"/>
      <c r="R135"/>
      <c r="S135"/>
      <c r="T135"/>
      <c r="U135"/>
      <c r="V135"/>
      <c r="W135"/>
      <c r="X135"/>
    </row>
    <row r="136" spans="1:24" x14ac:dyDescent="0.35">
      <c r="A136" t="s">
        <v>1131</v>
      </c>
      <c r="B136" s="5">
        <v>625</v>
      </c>
      <c r="C136">
        <v>86139</v>
      </c>
      <c r="D136" s="462">
        <f>'MD Rates'!C135</f>
        <v>87431</v>
      </c>
      <c r="E136" s="6">
        <f>IF(F136="Yes",'MD Rates'!$B$1,H136)</f>
        <v>44652</v>
      </c>
      <c r="F136" s="204" t="str">
        <f t="shared" si="0"/>
        <v>Yes</v>
      </c>
      <c r="H136" s="6">
        <v>44652</v>
      </c>
      <c r="I136" s="897" t="s">
        <v>1332</v>
      </c>
      <c r="J136"/>
      <c r="K136" s="404"/>
      <c r="L136" s="204"/>
      <c r="M136"/>
      <c r="N136"/>
      <c r="O136"/>
      <c r="P136"/>
      <c r="Q136"/>
      <c r="R136"/>
      <c r="S136"/>
      <c r="T136"/>
      <c r="U136"/>
      <c r="V136"/>
      <c r="W136"/>
      <c r="X136"/>
    </row>
    <row r="137" spans="1:24" x14ac:dyDescent="0.35">
      <c r="A137" t="s">
        <v>1131</v>
      </c>
      <c r="B137" s="5">
        <v>626</v>
      </c>
      <c r="C137">
        <v>86139</v>
      </c>
      <c r="D137" s="462">
        <f>'MD Rates'!C136</f>
        <v>87431</v>
      </c>
      <c r="E137" s="6">
        <f>IF(F137="Yes",'MD Rates'!$B$1,H137)</f>
        <v>44652</v>
      </c>
      <c r="F137" s="204" t="str">
        <f t="shared" si="0"/>
        <v>Yes</v>
      </c>
      <c r="H137" s="6">
        <v>44652</v>
      </c>
      <c r="I137" s="897" t="s">
        <v>1333</v>
      </c>
      <c r="J137"/>
      <c r="K137" s="404"/>
      <c r="L137" s="204"/>
      <c r="M137"/>
      <c r="N137"/>
      <c r="O137"/>
      <c r="P137"/>
      <c r="Q137"/>
      <c r="R137"/>
      <c r="S137"/>
      <c r="T137"/>
      <c r="U137"/>
      <c r="V137"/>
      <c r="W137"/>
      <c r="X137"/>
    </row>
    <row r="138" spans="1:24" x14ac:dyDescent="0.35">
      <c r="A138" t="s">
        <v>1131</v>
      </c>
      <c r="B138" s="5">
        <v>627</v>
      </c>
      <c r="C138">
        <v>86139</v>
      </c>
      <c r="D138" s="462">
        <f>'MD Rates'!C137</f>
        <v>87431</v>
      </c>
      <c r="E138" s="6">
        <f>IF(F138="Yes",'MD Rates'!$B$1,H138)</f>
        <v>44652</v>
      </c>
      <c r="F138" s="204" t="str">
        <f t="shared" si="0"/>
        <v>Yes</v>
      </c>
      <c r="H138" s="6">
        <v>44652</v>
      </c>
      <c r="I138" s="897" t="s">
        <v>1334</v>
      </c>
      <c r="J138"/>
      <c r="K138" s="404"/>
      <c r="L138" s="204"/>
      <c r="M138"/>
      <c r="N138"/>
      <c r="O138"/>
      <c r="P138"/>
      <c r="Q138"/>
      <c r="R138"/>
      <c r="S138"/>
      <c r="T138"/>
      <c r="U138"/>
      <c r="V138"/>
      <c r="W138"/>
      <c r="X138"/>
    </row>
    <row r="139" spans="1:24" x14ac:dyDescent="0.35">
      <c r="A139" t="s">
        <v>1131</v>
      </c>
      <c r="B139" s="5">
        <v>630</v>
      </c>
      <c r="C139">
        <v>92901</v>
      </c>
      <c r="D139" s="202">
        <f>'MD Rates'!N19</f>
        <v>94295</v>
      </c>
      <c r="E139" s="6">
        <f>IF(F139="Yes",'MD Rates'!$B$1,H139)</f>
        <v>44652</v>
      </c>
      <c r="F139" s="204" t="str">
        <f t="shared" si="0"/>
        <v>Yes</v>
      </c>
      <c r="H139" s="6">
        <v>44652</v>
      </c>
      <c r="I139" s="742" t="s">
        <v>1554</v>
      </c>
      <c r="K139" s="679"/>
      <c r="T139"/>
    </row>
    <row r="140" spans="1:24" x14ac:dyDescent="0.35">
      <c r="A140" t="s">
        <v>1131</v>
      </c>
      <c r="B140" s="5">
        <v>635</v>
      </c>
      <c r="C140">
        <v>95893</v>
      </c>
      <c r="D140" s="202">
        <f>'MD Rates'!O19</f>
        <v>97332</v>
      </c>
      <c r="E140" s="6">
        <f>IF(F140="Yes",'MD Rates'!$B$1,H140)</f>
        <v>44652</v>
      </c>
      <c r="F140" s="204" t="str">
        <f>IF(C140&lt;&gt;D140,"Yes","No")</f>
        <v>Yes</v>
      </c>
      <c r="H140" s="6">
        <v>44652</v>
      </c>
      <c r="I140" s="742" t="s">
        <v>1555</v>
      </c>
      <c r="K140" s="679"/>
      <c r="T140"/>
    </row>
    <row r="141" spans="1:24" hidden="1" x14ac:dyDescent="0.35">
      <c r="A141" t="s">
        <v>1131</v>
      </c>
      <c r="B141" s="5">
        <v>640</v>
      </c>
      <c r="C141">
        <v>86376</v>
      </c>
      <c r="D141" s="462">
        <f>'MD Rates'!G10</f>
        <v>86376</v>
      </c>
      <c r="E141" s="6">
        <f>IF(F141="Yes",'MD Rates'!$B$1,H141)</f>
        <v>43191</v>
      </c>
      <c r="F141" s="204" t="str">
        <f t="shared" si="0"/>
        <v>No</v>
      </c>
      <c r="H141" s="6">
        <v>43191</v>
      </c>
      <c r="I141" s="741"/>
      <c r="J141"/>
      <c r="K141" s="404"/>
      <c r="L141" s="204"/>
      <c r="M141"/>
      <c r="N141"/>
      <c r="O141"/>
      <c r="P141"/>
      <c r="Q141"/>
      <c r="R141"/>
      <c r="S141"/>
      <c r="T141"/>
      <c r="U141"/>
      <c r="V141"/>
      <c r="W141"/>
      <c r="X141"/>
    </row>
    <row r="142" spans="1:24" x14ac:dyDescent="0.35">
      <c r="A142" t="s">
        <v>1131</v>
      </c>
      <c r="B142" s="5">
        <v>642</v>
      </c>
      <c r="C142">
        <v>93413</v>
      </c>
      <c r="D142" s="268">
        <f>'MD Rates'!C117</f>
        <v>94815</v>
      </c>
      <c r="E142" s="6">
        <f>IF(F142="Yes",'MD Rates'!$B$1,H142)</f>
        <v>44652</v>
      </c>
      <c r="F142" s="204" t="str">
        <f t="shared" ref="F142:F147" si="2">IF(C142&lt;&gt;D142,"Yes","No")</f>
        <v>Yes</v>
      </c>
      <c r="H142" s="6">
        <v>44652</v>
      </c>
      <c r="I142" s="742" t="s">
        <v>1569</v>
      </c>
      <c r="K142" s="679"/>
      <c r="T142"/>
    </row>
    <row r="143" spans="1:24" x14ac:dyDescent="0.35">
      <c r="A143" t="s">
        <v>1131</v>
      </c>
      <c r="B143" s="5">
        <v>643</v>
      </c>
      <c r="C143">
        <v>93413</v>
      </c>
      <c r="D143" s="268">
        <f>'MD Rates'!C118</f>
        <v>94815</v>
      </c>
      <c r="E143" s="6">
        <f>IF(F143="Yes",'MD Rates'!$B$1,H143)</f>
        <v>44652</v>
      </c>
      <c r="F143" s="204" t="str">
        <f t="shared" si="2"/>
        <v>Yes</v>
      </c>
      <c r="H143" s="6">
        <v>44652</v>
      </c>
      <c r="I143" s="742" t="s">
        <v>1570</v>
      </c>
      <c r="K143" s="679"/>
      <c r="T143"/>
    </row>
    <row r="144" spans="1:24" x14ac:dyDescent="0.35">
      <c r="A144" t="s">
        <v>1131</v>
      </c>
      <c r="B144" s="5">
        <v>645</v>
      </c>
      <c r="C144">
        <v>96520</v>
      </c>
      <c r="D144" s="268">
        <f>'MD Rates'!C119</f>
        <v>97968</v>
      </c>
      <c r="E144" s="6">
        <f>IF(F144="Yes",'MD Rates'!$B$1,H144)</f>
        <v>44652</v>
      </c>
      <c r="F144" s="204" t="str">
        <f t="shared" si="2"/>
        <v>Yes</v>
      </c>
      <c r="H144" s="6">
        <v>44652</v>
      </c>
      <c r="I144" s="742" t="s">
        <v>1571</v>
      </c>
      <c r="K144" s="679"/>
      <c r="T144"/>
    </row>
    <row r="145" spans="1:24" x14ac:dyDescent="0.35">
      <c r="A145" t="s">
        <v>1131</v>
      </c>
      <c r="B145" s="5">
        <v>646</v>
      </c>
      <c r="C145">
        <v>96520</v>
      </c>
      <c r="D145" s="268">
        <f>'MD Rates'!C120</f>
        <v>97968</v>
      </c>
      <c r="E145" s="6">
        <f>IF(F145="Yes",'MD Rates'!$B$1,H145)</f>
        <v>44652</v>
      </c>
      <c r="F145" s="204" t="str">
        <f t="shared" si="2"/>
        <v>Yes</v>
      </c>
      <c r="H145" s="6">
        <v>44652</v>
      </c>
      <c r="I145" s="742" t="s">
        <v>1572</v>
      </c>
      <c r="K145" s="679"/>
      <c r="T145"/>
    </row>
    <row r="146" spans="1:24" x14ac:dyDescent="0.35">
      <c r="A146" t="s">
        <v>1131</v>
      </c>
      <c r="B146" s="5">
        <v>647</v>
      </c>
      <c r="C146">
        <v>96520</v>
      </c>
      <c r="D146" s="268">
        <f>'MD Rates'!C121</f>
        <v>97968</v>
      </c>
      <c r="E146" s="6">
        <f>IF(F146="Yes",'MD Rates'!$B$1,H146)</f>
        <v>44652</v>
      </c>
      <c r="F146" s="204" t="str">
        <f t="shared" si="2"/>
        <v>Yes</v>
      </c>
      <c r="H146" s="6">
        <v>44652</v>
      </c>
      <c r="I146" s="742" t="s">
        <v>1573</v>
      </c>
      <c r="K146" s="679"/>
      <c r="T146"/>
    </row>
    <row r="147" spans="1:24" x14ac:dyDescent="0.35">
      <c r="A147" t="s">
        <v>1131</v>
      </c>
      <c r="B147" s="5">
        <v>648</v>
      </c>
      <c r="C147">
        <v>91584</v>
      </c>
      <c r="D147" s="268">
        <f>'MD Rates'!C138</f>
        <v>92958</v>
      </c>
      <c r="E147" s="6">
        <f>IF(F147="Yes",'MD Rates'!$B$1,H147)</f>
        <v>44652</v>
      </c>
      <c r="F147" s="204" t="str">
        <f t="shared" si="2"/>
        <v>Yes</v>
      </c>
      <c r="H147" s="6">
        <v>44652</v>
      </c>
      <c r="I147" s="897" t="s">
        <v>1335</v>
      </c>
      <c r="J147"/>
      <c r="K147" s="404"/>
      <c r="L147" s="204"/>
      <c r="M147"/>
      <c r="N147"/>
      <c r="O147"/>
      <c r="P147"/>
      <c r="Q147"/>
      <c r="R147"/>
      <c r="S147"/>
      <c r="T147"/>
      <c r="U147"/>
      <c r="V147"/>
      <c r="W147"/>
      <c r="X147"/>
    </row>
    <row r="148" spans="1:24" hidden="1" x14ac:dyDescent="0.35">
      <c r="A148" t="s">
        <v>1131</v>
      </c>
      <c r="B148" s="279">
        <v>650</v>
      </c>
      <c r="C148" s="281">
        <v>72700.100000000006</v>
      </c>
      <c r="D148" s="281">
        <v>72700.100000000006</v>
      </c>
      <c r="E148" s="276">
        <f>IF(F148="Yes",'MD Rates'!$B$1,H148)</f>
        <v>39173</v>
      </c>
      <c r="F148" s="277" t="str">
        <f t="shared" ref="F148:F161" si="3">IF(C148&lt;&gt;D148,"Yes","No")</f>
        <v>No</v>
      </c>
      <c r="G148" s="278" t="s">
        <v>23</v>
      </c>
      <c r="H148" s="276">
        <v>39173</v>
      </c>
      <c r="I148" s="741"/>
      <c r="J148"/>
      <c r="K148" s="404"/>
      <c r="L148" s="204"/>
      <c r="M148"/>
      <c r="N148"/>
      <c r="O148"/>
      <c r="P148"/>
      <c r="Q148"/>
      <c r="R148"/>
      <c r="S148"/>
      <c r="T148"/>
      <c r="U148"/>
      <c r="V148"/>
      <c r="W148"/>
      <c r="X148"/>
    </row>
    <row r="149" spans="1:24" x14ac:dyDescent="0.35">
      <c r="A149" t="s">
        <v>1131</v>
      </c>
      <c r="B149" s="5">
        <v>652</v>
      </c>
      <c r="C149" s="136">
        <v>98889</v>
      </c>
      <c r="D149" s="268">
        <f>'MD Rates'!P19</f>
        <v>100373</v>
      </c>
      <c r="E149" s="6">
        <f>IF(F149="Yes",'MD Rates'!$B$1,H149)</f>
        <v>44652</v>
      </c>
      <c r="F149" s="204" t="str">
        <f>IF(C149&lt;&gt;D149,"Yes","No")</f>
        <v>Yes</v>
      </c>
      <c r="H149" s="6">
        <v>44652</v>
      </c>
      <c r="I149" s="742" t="s">
        <v>1556</v>
      </c>
      <c r="K149" s="679"/>
      <c r="T149"/>
    </row>
    <row r="150" spans="1:24" hidden="1" x14ac:dyDescent="0.35">
      <c r="A150" t="s">
        <v>1131</v>
      </c>
      <c r="B150" s="5">
        <v>660</v>
      </c>
      <c r="C150">
        <v>89710</v>
      </c>
      <c r="D150" s="268">
        <f>'MD Rates'!G10+'MD Rates'!B347</f>
        <v>89710</v>
      </c>
      <c r="E150" s="6">
        <f>IF(F150="Yes",'MD Rates'!$B$1,H150)</f>
        <v>43191</v>
      </c>
      <c r="F150" s="204" t="str">
        <f t="shared" si="3"/>
        <v>No</v>
      </c>
      <c r="H150" s="6">
        <v>43191</v>
      </c>
      <c r="I150" s="741"/>
      <c r="J150"/>
      <c r="K150" s="404"/>
      <c r="L150" s="204"/>
      <c r="M150"/>
      <c r="N150"/>
      <c r="O150"/>
      <c r="P150"/>
      <c r="Q150"/>
      <c r="R150"/>
      <c r="S150"/>
      <c r="T150"/>
      <c r="U150"/>
      <c r="V150"/>
      <c r="W150"/>
      <c r="X150"/>
    </row>
    <row r="151" spans="1:24" x14ac:dyDescent="0.35">
      <c r="A151" t="s">
        <v>1131</v>
      </c>
      <c r="B151" s="5">
        <v>665</v>
      </c>
      <c r="C151">
        <v>99630</v>
      </c>
      <c r="D151" s="268">
        <f>'MD Rates'!C122</f>
        <v>101125</v>
      </c>
      <c r="E151" s="6">
        <f>IF(F151="Yes",'MD Rates'!$B$1,H151)</f>
        <v>44652</v>
      </c>
      <c r="F151" s="204" t="str">
        <f t="shared" ref="F151:F155" si="4">IF(C151&lt;&gt;D151,"Yes","No")</f>
        <v>Yes</v>
      </c>
      <c r="H151" s="6">
        <v>44652</v>
      </c>
      <c r="I151" s="742" t="s">
        <v>1574</v>
      </c>
      <c r="K151" s="679"/>
      <c r="T151"/>
    </row>
    <row r="152" spans="1:24" x14ac:dyDescent="0.35">
      <c r="A152" t="s">
        <v>1131</v>
      </c>
      <c r="B152" s="5">
        <v>666</v>
      </c>
      <c r="C152">
        <v>99630</v>
      </c>
      <c r="D152" s="268">
        <f>'MD Rates'!C123</f>
        <v>101125</v>
      </c>
      <c r="E152" s="6">
        <f>IF(F152="Yes",'MD Rates'!$B$1,H152)</f>
        <v>44652</v>
      </c>
      <c r="F152" s="204" t="str">
        <f t="shared" si="4"/>
        <v>Yes</v>
      </c>
      <c r="H152" s="6">
        <v>44652</v>
      </c>
      <c r="I152" s="742" t="s">
        <v>1568</v>
      </c>
      <c r="K152" s="679"/>
      <c r="T152"/>
    </row>
    <row r="153" spans="1:24" x14ac:dyDescent="0.35">
      <c r="A153" t="s">
        <v>1131</v>
      </c>
      <c r="B153" s="5">
        <v>667</v>
      </c>
      <c r="C153">
        <v>99630</v>
      </c>
      <c r="D153" s="268">
        <f>'MD Rates'!C124</f>
        <v>101125</v>
      </c>
      <c r="E153" s="6">
        <f>IF(F153="Yes",'MD Rates'!$B$1,H153)</f>
        <v>44652</v>
      </c>
      <c r="F153" s="204" t="str">
        <f t="shared" si="4"/>
        <v>Yes</v>
      </c>
      <c r="H153" s="6">
        <v>44652</v>
      </c>
      <c r="I153" s="742" t="s">
        <v>1575</v>
      </c>
      <c r="K153" s="679"/>
      <c r="T153"/>
    </row>
    <row r="154" spans="1:24" hidden="1" x14ac:dyDescent="0.35">
      <c r="A154" t="s">
        <v>1131</v>
      </c>
      <c r="B154" s="5">
        <v>670</v>
      </c>
      <c r="C154">
        <v>93044</v>
      </c>
      <c r="D154" s="268">
        <f>'MD Rates'!G10+'MD Rates'!C347</f>
        <v>93044</v>
      </c>
      <c r="E154" s="6">
        <f>IF(F154="Yes",'MD Rates'!$B$1,H154)</f>
        <v>43191</v>
      </c>
      <c r="F154" s="204" t="str">
        <f t="shared" si="4"/>
        <v>No</v>
      </c>
      <c r="H154" s="6">
        <v>43191</v>
      </c>
      <c r="I154" s="741"/>
      <c r="J154"/>
      <c r="K154" s="404"/>
      <c r="L154" s="204"/>
      <c r="M154"/>
      <c r="N154"/>
      <c r="O154"/>
      <c r="P154"/>
      <c r="Q154"/>
      <c r="R154"/>
      <c r="S154"/>
      <c r="T154"/>
      <c r="U154"/>
      <c r="V154"/>
      <c r="W154"/>
      <c r="X154"/>
    </row>
    <row r="155" spans="1:24" x14ac:dyDescent="0.35">
      <c r="A155" t="s">
        <v>1131</v>
      </c>
      <c r="B155" s="5">
        <v>675</v>
      </c>
      <c r="C155">
        <v>102740</v>
      </c>
      <c r="D155" s="268">
        <f>'MD Rates'!C125</f>
        <v>104282</v>
      </c>
      <c r="E155" s="6">
        <f>IF(F155="Yes",'MD Rates'!$B$1,H155)</f>
        <v>44652</v>
      </c>
      <c r="F155" s="204" t="str">
        <f t="shared" si="4"/>
        <v>Yes</v>
      </c>
      <c r="H155" s="6">
        <v>44652</v>
      </c>
      <c r="I155" s="742" t="s">
        <v>1576</v>
      </c>
      <c r="K155" s="679"/>
      <c r="T155"/>
    </row>
    <row r="156" spans="1:24" hidden="1" x14ac:dyDescent="0.35">
      <c r="A156" t="s">
        <v>1131</v>
      </c>
      <c r="B156" s="5">
        <v>680</v>
      </c>
      <c r="C156">
        <v>96378</v>
      </c>
      <c r="D156" s="268">
        <f>'MD Rates'!G10+'MD Rates'!D347</f>
        <v>96378</v>
      </c>
      <c r="E156" s="6">
        <f>IF(F156="Yes",'MD Rates'!$B$1,H156)</f>
        <v>43191</v>
      </c>
      <c r="F156" s="204" t="str">
        <f t="shared" si="3"/>
        <v>No</v>
      </c>
      <c r="H156" s="6">
        <v>43191</v>
      </c>
      <c r="I156" s="741"/>
      <c r="J156"/>
      <c r="K156" s="404"/>
      <c r="L156" s="204"/>
      <c r="M156"/>
      <c r="N156"/>
      <c r="O156"/>
      <c r="P156"/>
      <c r="Q156"/>
      <c r="R156"/>
      <c r="S156"/>
      <c r="T156"/>
      <c r="U156"/>
      <c r="V156"/>
      <c r="W156"/>
      <c r="X156"/>
    </row>
    <row r="157" spans="1:24" hidden="1" x14ac:dyDescent="0.35">
      <c r="A157" t="s">
        <v>1131</v>
      </c>
      <c r="B157" s="5">
        <v>690</v>
      </c>
      <c r="C157">
        <v>99712</v>
      </c>
      <c r="D157" s="400">
        <f>'MD Rates'!G10+'MD Rates'!E347</f>
        <v>99712</v>
      </c>
      <c r="E157" s="6">
        <f>IF(F157="Yes",'MD Rates'!$B$1,H157)</f>
        <v>43191</v>
      </c>
      <c r="F157" s="204" t="str">
        <f t="shared" si="3"/>
        <v>No</v>
      </c>
      <c r="H157" s="6">
        <v>43191</v>
      </c>
      <c r="I157" s="741"/>
      <c r="J157"/>
      <c r="K157" s="404"/>
      <c r="L157" s="204"/>
      <c r="M157"/>
      <c r="N157"/>
      <c r="O157"/>
      <c r="P157"/>
      <c r="Q157"/>
      <c r="R157"/>
      <c r="S157"/>
      <c r="T157"/>
      <c r="U157"/>
      <c r="V157"/>
      <c r="W157"/>
      <c r="X157"/>
    </row>
    <row r="158" spans="1:24" hidden="1" x14ac:dyDescent="0.35">
      <c r="A158" t="s">
        <v>1131</v>
      </c>
      <c r="B158" s="5">
        <v>700</v>
      </c>
      <c r="C158">
        <v>103046</v>
      </c>
      <c r="D158" s="400">
        <f>'MD Rates'!G10+'MD Rates'!F347</f>
        <v>103046</v>
      </c>
      <c r="E158" s="6">
        <f>IF(F158="Yes",'MD Rates'!$B$1,H158)</f>
        <v>43191</v>
      </c>
      <c r="F158" s="204" t="str">
        <f t="shared" si="3"/>
        <v>No</v>
      </c>
      <c r="H158" s="6">
        <v>43191</v>
      </c>
      <c r="I158" s="741"/>
      <c r="J158"/>
      <c r="K158" s="404"/>
      <c r="L158" s="204"/>
      <c r="M158"/>
      <c r="N158"/>
      <c r="O158"/>
      <c r="P158"/>
      <c r="Q158"/>
      <c r="R158"/>
      <c r="S158"/>
      <c r="T158"/>
      <c r="U158"/>
      <c r="V158"/>
      <c r="W158"/>
      <c r="X158"/>
    </row>
    <row r="159" spans="1:24" hidden="1" x14ac:dyDescent="0.35">
      <c r="A159" t="s">
        <v>1131</v>
      </c>
      <c r="B159" s="5">
        <v>710</v>
      </c>
      <c r="C159">
        <v>106380</v>
      </c>
      <c r="D159" s="400">
        <f>'MD Rates'!G10+'MD Rates'!G347</f>
        <v>106380</v>
      </c>
      <c r="E159" s="6">
        <f>IF(F159="Yes",'MD Rates'!$B$1,H159)</f>
        <v>43191</v>
      </c>
      <c r="F159" s="204" t="str">
        <f t="shared" si="3"/>
        <v>No</v>
      </c>
      <c r="H159" s="6">
        <v>43191</v>
      </c>
      <c r="I159" s="741"/>
      <c r="J159"/>
      <c r="K159" s="404"/>
      <c r="L159" s="204"/>
      <c r="M159"/>
      <c r="N159"/>
      <c r="O159"/>
      <c r="P159"/>
      <c r="Q159"/>
      <c r="R159"/>
      <c r="S159"/>
      <c r="T159"/>
      <c r="U159"/>
      <c r="V159"/>
      <c r="W159"/>
      <c r="X159"/>
    </row>
    <row r="160" spans="1:24" hidden="1" x14ac:dyDescent="0.35">
      <c r="A160" t="s">
        <v>1131</v>
      </c>
      <c r="B160" s="5">
        <v>720</v>
      </c>
      <c r="C160">
        <v>109714</v>
      </c>
      <c r="D160" s="400">
        <f>'MD Rates'!G10+'MD Rates'!H347</f>
        <v>109714</v>
      </c>
      <c r="E160" s="6">
        <f>IF(F160="Yes",'MD Rates'!$B$1,H160)</f>
        <v>43191</v>
      </c>
      <c r="F160" s="204" t="str">
        <f t="shared" si="3"/>
        <v>No</v>
      </c>
      <c r="G160" t="s">
        <v>325</v>
      </c>
      <c r="H160" s="6">
        <v>43191</v>
      </c>
      <c r="I160" s="741"/>
      <c r="J160"/>
      <c r="K160" s="404"/>
      <c r="L160" s="204"/>
      <c r="M160"/>
      <c r="N160"/>
      <c r="O160"/>
      <c r="P160"/>
      <c r="Q160"/>
      <c r="R160"/>
      <c r="S160"/>
      <c r="T160"/>
      <c r="U160"/>
      <c r="V160"/>
      <c r="W160"/>
      <c r="X160"/>
    </row>
    <row r="161" spans="1:24" hidden="1" x14ac:dyDescent="0.35">
      <c r="A161" t="s">
        <v>1131</v>
      </c>
      <c r="B161" s="5">
        <v>730</v>
      </c>
      <c r="C161">
        <v>113048</v>
      </c>
      <c r="D161" s="400">
        <f>'MD Rates'!G10+'MD Rates'!I347</f>
        <v>113048</v>
      </c>
      <c r="E161" s="6">
        <f>IF(F161="Yes",'MD Rates'!$B$1,H161)</f>
        <v>43191</v>
      </c>
      <c r="F161" s="204" t="str">
        <f t="shared" si="3"/>
        <v>No</v>
      </c>
      <c r="G161" t="s">
        <v>325</v>
      </c>
      <c r="H161" s="6">
        <v>43191</v>
      </c>
      <c r="I161" s="741"/>
      <c r="J161"/>
      <c r="K161" s="404"/>
      <c r="L161" s="204"/>
      <c r="M161"/>
      <c r="N161"/>
      <c r="O161"/>
      <c r="P161"/>
      <c r="Q161"/>
      <c r="R161"/>
      <c r="S161"/>
      <c r="T161"/>
      <c r="U161"/>
      <c r="V161"/>
      <c r="W161"/>
      <c r="X161"/>
    </row>
    <row r="164" spans="1:24" x14ac:dyDescent="0.35">
      <c r="A164" s="273" t="s">
        <v>12</v>
      </c>
    </row>
  </sheetData>
  <autoFilter ref="A1:L161" xr:uid="{00000000-0009-0000-0000-000004000000}">
    <filterColumn colId="5">
      <filters blank="1">
        <filter val="Yes"/>
      </filters>
    </filterColumn>
  </autoFilter>
  <mergeCells count="6">
    <mergeCell ref="H1:H2"/>
    <mergeCell ref="C1:C2"/>
    <mergeCell ref="D1:D2"/>
    <mergeCell ref="E1:E2"/>
    <mergeCell ref="F1:F2"/>
    <mergeCell ref="G1:G2"/>
  </mergeCells>
  <phoneticPr fontId="30" type="noConversion"/>
  <conditionalFormatting sqref="E3:E161">
    <cfRule type="expression" dxfId="19" priority="10" stopIfTrue="1">
      <formula>E3&lt;&gt;H3</formula>
    </cfRule>
  </conditionalFormatting>
  <conditionalFormatting sqref="F3:F161">
    <cfRule type="cellIs" dxfId="18" priority="12" stopIfTrue="1" operator="equal">
      <formula>"Yes"</formula>
    </cfRule>
  </conditionalFormatting>
  <conditionalFormatting sqref="J5 L6 I7">
    <cfRule type="cellIs" dxfId="17" priority="21" stopIfTrue="1" operator="equal">
      <formula>"Yes"</formula>
    </cfRule>
  </conditionalFormatting>
  <conditionalFormatting sqref="L4">
    <cfRule type="cellIs" dxfId="16" priority="20" stopIfTrue="1" operator="equal">
      <formula>"Yes"</formula>
    </cfRule>
  </conditionalFormatting>
  <conditionalFormatting sqref="L9:L38">
    <cfRule type="cellIs" dxfId="15" priority="6" stopIfTrue="1" operator="equal">
      <formula>"Yes"</formula>
    </cfRule>
  </conditionalFormatting>
  <conditionalFormatting sqref="L40">
    <cfRule type="cellIs" dxfId="14" priority="5" stopIfTrue="1" operator="equal">
      <formula>"Yes"</formula>
    </cfRule>
  </conditionalFormatting>
  <conditionalFormatting sqref="L48:L49 L51:L56">
    <cfRule type="cellIs" dxfId="13" priority="18" stopIfTrue="1" operator="equal">
      <formula>"Yes"</formula>
    </cfRule>
  </conditionalFormatting>
  <conditionalFormatting sqref="L58:L161">
    <cfRule type="cellIs" dxfId="12" priority="8" stopIfTrue="1" operator="equal">
      <formula>"Yes"</formula>
    </cfRule>
  </conditionalFormatting>
  <conditionalFormatting sqref="N25">
    <cfRule type="cellIs" dxfId="11" priority="4" stopIfTrue="1" operator="equal">
      <formula>"Yes"</formula>
    </cfRule>
  </conditionalFormatting>
  <conditionalFormatting sqref="N29">
    <cfRule type="cellIs" dxfId="10" priority="3" stopIfTrue="1" operator="equal">
      <formula>"Yes"</formula>
    </cfRule>
  </conditionalFormatting>
  <conditionalFormatting sqref="N35">
    <cfRule type="cellIs" dxfId="9" priority="2" stopIfTrue="1" operator="equal">
      <formula>"Yes"</formula>
    </cfRule>
  </conditionalFormatting>
  <conditionalFormatting sqref="N40">
    <cfRule type="cellIs" dxfId="8" priority="1"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K39"/>
  <sheetViews>
    <sheetView workbookViewId="0">
      <selection activeCell="D38" sqref="D38"/>
    </sheetView>
  </sheetViews>
  <sheetFormatPr defaultRowHeight="12.5" x14ac:dyDescent="0.25"/>
  <cols>
    <col min="1" max="1" width="23.1796875" bestFit="1" customWidth="1"/>
    <col min="4" max="4" width="10.81640625" customWidth="1"/>
    <col min="5" max="5" width="12.81640625" bestFit="1" customWidth="1"/>
    <col min="8" max="8" width="11.453125" style="6" customWidth="1"/>
    <col min="9" max="9" width="9.1796875" customWidth="1"/>
    <col min="11" max="11" width="9.54296875" bestFit="1" customWidth="1"/>
  </cols>
  <sheetData>
    <row r="1" spans="1:11" ht="39.75" customHeight="1" x14ac:dyDescent="0.3">
      <c r="A1" s="287" t="s">
        <v>320</v>
      </c>
      <c r="B1" s="288" t="s">
        <v>321</v>
      </c>
      <c r="C1" s="289" t="s">
        <v>606</v>
      </c>
      <c r="D1" s="289" t="s">
        <v>13</v>
      </c>
      <c r="E1" s="290" t="s">
        <v>960</v>
      </c>
      <c r="F1" s="289" t="s">
        <v>608</v>
      </c>
      <c r="G1" s="52"/>
      <c r="H1" s="291" t="s">
        <v>605</v>
      </c>
    </row>
    <row r="2" spans="1:11" ht="13" x14ac:dyDescent="0.3">
      <c r="A2" s="1" t="s">
        <v>328</v>
      </c>
      <c r="E2" s="6"/>
      <c r="F2" s="42"/>
    </row>
    <row r="3" spans="1:11" hidden="1" x14ac:dyDescent="0.25">
      <c r="A3" t="s">
        <v>1127</v>
      </c>
      <c r="B3" s="5">
        <v>0</v>
      </c>
      <c r="C3" s="85">
        <v>0</v>
      </c>
      <c r="D3" s="260">
        <v>0</v>
      </c>
      <c r="E3" s="6">
        <f>IF(F3="Yes",'MD Rates'!#REF!,H3)</f>
        <v>39539</v>
      </c>
      <c r="F3" s="204" t="str">
        <f>IF(C3&lt;&gt;D3,"Yes","No")</f>
        <v>No</v>
      </c>
      <c r="H3" s="6">
        <v>39539</v>
      </c>
      <c r="J3" s="48"/>
      <c r="K3" s="48"/>
    </row>
    <row r="4" spans="1:11" x14ac:dyDescent="0.25">
      <c r="A4" t="s">
        <v>1127</v>
      </c>
      <c r="B4" s="5">
        <v>10</v>
      </c>
      <c r="C4" s="85">
        <v>86063</v>
      </c>
      <c r="D4" s="268">
        <f>'MD Rates'!C8</f>
        <v>87354</v>
      </c>
      <c r="E4" s="6">
        <f>IF(F5="Yes",'MD Rates'!$B$1,H5)</f>
        <v>44652</v>
      </c>
      <c r="F4" s="204" t="str">
        <f t="shared" ref="F4:F11" si="0">IF(C4&lt;&gt;D4,"Yes","No")</f>
        <v>Yes</v>
      </c>
      <c r="G4" t="s">
        <v>325</v>
      </c>
      <c r="H4" s="6">
        <v>44652</v>
      </c>
      <c r="J4" s="48"/>
      <c r="K4" s="48"/>
    </row>
    <row r="5" spans="1:11" x14ac:dyDescent="0.25">
      <c r="A5" t="s">
        <v>1127</v>
      </c>
      <c r="B5" s="5">
        <v>20</v>
      </c>
      <c r="C5" s="85">
        <v>88804</v>
      </c>
      <c r="D5" s="268">
        <f>'MD Rates'!D8</f>
        <v>90137</v>
      </c>
      <c r="E5" s="6">
        <f>E4</f>
        <v>44652</v>
      </c>
      <c r="F5" s="204" t="str">
        <f t="shared" si="0"/>
        <v>Yes</v>
      </c>
      <c r="G5" t="s">
        <v>325</v>
      </c>
      <c r="H5" s="6">
        <v>44652</v>
      </c>
      <c r="J5" s="48"/>
      <c r="K5" s="48"/>
    </row>
    <row r="6" spans="1:11" x14ac:dyDescent="0.25">
      <c r="A6" t="s">
        <v>1127</v>
      </c>
      <c r="B6" s="5">
        <v>30</v>
      </c>
      <c r="C6" s="85">
        <v>93388</v>
      </c>
      <c r="D6" s="268">
        <f>'MD Rates'!E8</f>
        <v>94789</v>
      </c>
      <c r="E6" s="6">
        <f>E5</f>
        <v>44652</v>
      </c>
      <c r="F6" s="204" t="str">
        <f t="shared" si="0"/>
        <v>Yes</v>
      </c>
      <c r="G6" t="s">
        <v>325</v>
      </c>
      <c r="H6" s="6">
        <v>44652</v>
      </c>
      <c r="J6" s="48"/>
      <c r="K6" s="48"/>
    </row>
    <row r="7" spans="1:11" x14ac:dyDescent="0.25">
      <c r="A7" t="s">
        <v>1127</v>
      </c>
      <c r="B7" s="5">
        <v>40</v>
      </c>
      <c r="C7" s="85">
        <v>98897</v>
      </c>
      <c r="D7" s="268">
        <f>'MD Rates'!C228</f>
        <v>100381</v>
      </c>
      <c r="E7" s="6">
        <f>E6</f>
        <v>44652</v>
      </c>
      <c r="F7" s="204" t="str">
        <f t="shared" si="0"/>
        <v>Yes</v>
      </c>
      <c r="G7" t="s">
        <v>325</v>
      </c>
      <c r="H7" s="6">
        <v>44652</v>
      </c>
      <c r="J7" s="48"/>
      <c r="K7" s="48"/>
    </row>
    <row r="8" spans="1:11" x14ac:dyDescent="0.25">
      <c r="A8" t="s">
        <v>1127</v>
      </c>
      <c r="B8" s="5">
        <v>50</v>
      </c>
      <c r="C8" s="85">
        <v>98710</v>
      </c>
      <c r="D8" s="268">
        <f>'MD Rates'!F8</f>
        <v>100191</v>
      </c>
      <c r="E8" s="6">
        <f>E5</f>
        <v>44652</v>
      </c>
      <c r="F8" s="204" t="str">
        <f t="shared" si="0"/>
        <v>Yes</v>
      </c>
      <c r="G8" t="s">
        <v>325</v>
      </c>
      <c r="H8" s="6">
        <v>44652</v>
      </c>
      <c r="J8" s="48"/>
      <c r="K8" s="48"/>
    </row>
    <row r="9" spans="1:11" x14ac:dyDescent="0.25">
      <c r="A9" t="s">
        <v>1127</v>
      </c>
      <c r="B9" s="5">
        <v>60</v>
      </c>
      <c r="C9" s="85">
        <v>104791</v>
      </c>
      <c r="D9" s="268">
        <f>'MD Rates'!G8</f>
        <v>106363</v>
      </c>
      <c r="E9" s="6">
        <f>E6</f>
        <v>44652</v>
      </c>
      <c r="F9" s="204" t="str">
        <f t="shared" si="0"/>
        <v>Yes</v>
      </c>
      <c r="G9" t="s">
        <v>325</v>
      </c>
      <c r="H9" s="6">
        <v>44652</v>
      </c>
      <c r="J9" s="48"/>
      <c r="K9" s="48"/>
    </row>
    <row r="10" spans="1:11" x14ac:dyDescent="0.25">
      <c r="A10" t="s">
        <v>1127</v>
      </c>
      <c r="B10" s="5">
        <v>70</v>
      </c>
      <c r="C10" s="85">
        <v>108258</v>
      </c>
      <c r="D10" s="268">
        <f>'MD Rates'!H8</f>
        <v>109882</v>
      </c>
      <c r="E10" s="6">
        <f>E9</f>
        <v>44652</v>
      </c>
      <c r="F10" s="204" t="str">
        <f t="shared" si="0"/>
        <v>Yes</v>
      </c>
      <c r="G10" t="s">
        <v>325</v>
      </c>
      <c r="H10" s="6">
        <v>44652</v>
      </c>
      <c r="J10" s="48"/>
      <c r="K10" s="48"/>
    </row>
    <row r="11" spans="1:11" x14ac:dyDescent="0.25">
      <c r="A11" t="s">
        <v>1127</v>
      </c>
      <c r="B11" s="5">
        <v>80</v>
      </c>
      <c r="C11" s="85">
        <v>111732</v>
      </c>
      <c r="D11" s="202">
        <f>'MD Rates'!I8</f>
        <v>113408</v>
      </c>
      <c r="E11" s="6">
        <f>E8</f>
        <v>44652</v>
      </c>
      <c r="F11" s="204" t="str">
        <f t="shared" si="0"/>
        <v>Yes</v>
      </c>
      <c r="H11" s="6">
        <v>44652</v>
      </c>
      <c r="J11" s="48"/>
      <c r="K11" s="48"/>
    </row>
    <row r="12" spans="1:11" hidden="1" x14ac:dyDescent="0.25">
      <c r="A12" t="s">
        <v>1128</v>
      </c>
      <c r="B12" s="5">
        <v>0</v>
      </c>
      <c r="C12" s="85">
        <v>0</v>
      </c>
      <c r="D12" s="260">
        <v>0</v>
      </c>
      <c r="E12" s="6">
        <f>IF(F12="Yes",'MD Rates'!#REF!,H12)</f>
        <v>39539</v>
      </c>
      <c r="F12" s="204" t="str">
        <f>IF(C12&lt;&gt;D12,"Yes","No")</f>
        <v>No</v>
      </c>
      <c r="H12" s="6">
        <v>39539</v>
      </c>
      <c r="J12" s="48"/>
      <c r="K12" s="48"/>
    </row>
    <row r="13" spans="1:11" x14ac:dyDescent="0.25">
      <c r="A13" t="s">
        <v>1128</v>
      </c>
      <c r="B13" s="5">
        <v>10</v>
      </c>
      <c r="C13" s="85">
        <v>86063</v>
      </c>
      <c r="D13" s="268">
        <f t="shared" ref="D13:D20" si="1">D4</f>
        <v>87354</v>
      </c>
      <c r="E13" s="6">
        <f>E10</f>
        <v>44652</v>
      </c>
      <c r="F13" s="204" t="str">
        <f t="shared" ref="F13:F20" si="2">IF(C13&lt;&gt;D13,"Yes","No")</f>
        <v>Yes</v>
      </c>
      <c r="H13" s="6">
        <v>44652</v>
      </c>
      <c r="J13" s="48"/>
      <c r="K13" s="48"/>
    </row>
    <row r="14" spans="1:11" x14ac:dyDescent="0.25">
      <c r="A14" t="s">
        <v>1128</v>
      </c>
      <c r="B14" s="5">
        <v>20</v>
      </c>
      <c r="C14" s="85">
        <v>88804</v>
      </c>
      <c r="D14" s="268">
        <f t="shared" si="1"/>
        <v>90137</v>
      </c>
      <c r="E14" s="6">
        <f t="shared" ref="E14:E19" si="3">E13</f>
        <v>44652</v>
      </c>
      <c r="F14" s="204" t="str">
        <f t="shared" si="2"/>
        <v>Yes</v>
      </c>
      <c r="H14" s="6">
        <v>44652</v>
      </c>
      <c r="J14" s="48"/>
      <c r="K14" s="48"/>
    </row>
    <row r="15" spans="1:11" x14ac:dyDescent="0.25">
      <c r="A15" t="s">
        <v>1128</v>
      </c>
      <c r="B15" s="5">
        <v>30</v>
      </c>
      <c r="C15" s="85">
        <v>93388</v>
      </c>
      <c r="D15" s="268">
        <f t="shared" si="1"/>
        <v>94789</v>
      </c>
      <c r="E15" s="6">
        <f t="shared" si="3"/>
        <v>44652</v>
      </c>
      <c r="F15" s="204" t="str">
        <f t="shared" si="2"/>
        <v>Yes</v>
      </c>
      <c r="H15" s="6">
        <v>44652</v>
      </c>
      <c r="J15" s="48"/>
      <c r="K15" s="48"/>
    </row>
    <row r="16" spans="1:11" x14ac:dyDescent="0.25">
      <c r="A16" t="s">
        <v>1128</v>
      </c>
      <c r="B16" s="5">
        <v>40</v>
      </c>
      <c r="C16" s="85">
        <v>98897</v>
      </c>
      <c r="D16" s="268">
        <f t="shared" si="1"/>
        <v>100381</v>
      </c>
      <c r="E16" s="6">
        <f t="shared" si="3"/>
        <v>44652</v>
      </c>
      <c r="F16" s="204" t="str">
        <f t="shared" si="2"/>
        <v>Yes</v>
      </c>
      <c r="H16" s="6">
        <v>44652</v>
      </c>
      <c r="J16" s="48"/>
      <c r="K16" s="48"/>
    </row>
    <row r="17" spans="1:11" x14ac:dyDescent="0.25">
      <c r="A17" t="s">
        <v>1128</v>
      </c>
      <c r="B17" s="5">
        <v>50</v>
      </c>
      <c r="C17" s="85">
        <v>98710</v>
      </c>
      <c r="D17" s="268">
        <f t="shared" si="1"/>
        <v>100191</v>
      </c>
      <c r="E17" s="6">
        <f>E15</f>
        <v>44652</v>
      </c>
      <c r="F17" s="204" t="str">
        <f t="shared" si="2"/>
        <v>Yes</v>
      </c>
      <c r="H17" s="6">
        <v>44652</v>
      </c>
      <c r="J17" s="48"/>
      <c r="K17" s="48"/>
    </row>
    <row r="18" spans="1:11" x14ac:dyDescent="0.25">
      <c r="A18" t="s">
        <v>1128</v>
      </c>
      <c r="B18" s="5">
        <v>60</v>
      </c>
      <c r="C18" s="85">
        <v>104791</v>
      </c>
      <c r="D18" s="268">
        <f t="shared" si="1"/>
        <v>106363</v>
      </c>
      <c r="E18" s="6">
        <f t="shared" si="3"/>
        <v>44652</v>
      </c>
      <c r="F18" s="204" t="str">
        <f t="shared" si="2"/>
        <v>Yes</v>
      </c>
      <c r="H18" s="6">
        <v>44652</v>
      </c>
      <c r="J18" s="48"/>
      <c r="K18" s="48"/>
    </row>
    <row r="19" spans="1:11" x14ac:dyDescent="0.25">
      <c r="A19" t="s">
        <v>1128</v>
      </c>
      <c r="B19" s="5">
        <v>70</v>
      </c>
      <c r="C19" s="85">
        <v>108258</v>
      </c>
      <c r="D19" s="268">
        <f t="shared" si="1"/>
        <v>109882</v>
      </c>
      <c r="E19" s="6">
        <f t="shared" si="3"/>
        <v>44652</v>
      </c>
      <c r="F19" s="204" t="str">
        <f t="shared" si="2"/>
        <v>Yes</v>
      </c>
      <c r="G19" t="s">
        <v>325</v>
      </c>
      <c r="H19" s="6">
        <v>44652</v>
      </c>
      <c r="J19" s="48"/>
      <c r="K19" s="48"/>
    </row>
    <row r="20" spans="1:11" x14ac:dyDescent="0.25">
      <c r="A20" t="s">
        <v>1128</v>
      </c>
      <c r="B20" s="5">
        <v>80</v>
      </c>
      <c r="C20" s="85">
        <v>111732</v>
      </c>
      <c r="D20" s="268">
        <f t="shared" si="1"/>
        <v>113408</v>
      </c>
      <c r="E20" s="6">
        <f>E19</f>
        <v>44652</v>
      </c>
      <c r="F20" s="204" t="str">
        <f t="shared" si="2"/>
        <v>Yes</v>
      </c>
      <c r="H20" s="6">
        <v>44652</v>
      </c>
      <c r="J20" s="48"/>
      <c r="K20" s="48"/>
    </row>
    <row r="21" spans="1:11" hidden="1" x14ac:dyDescent="0.25">
      <c r="A21" t="s">
        <v>1129</v>
      </c>
      <c r="B21" s="5">
        <v>0</v>
      </c>
      <c r="C21" s="85">
        <v>0</v>
      </c>
      <c r="D21" s="260">
        <v>0</v>
      </c>
      <c r="E21" s="6">
        <f>IF(F21="Yes",'MD Rates'!#REF!,H21)</f>
        <v>39539</v>
      </c>
      <c r="F21" s="204" t="str">
        <f>IF(C21&lt;&gt;D21,"Yes","No")</f>
        <v>No</v>
      </c>
      <c r="H21" s="6">
        <v>39539</v>
      </c>
      <c r="J21" s="48"/>
      <c r="K21" s="48"/>
    </row>
    <row r="22" spans="1:11" x14ac:dyDescent="0.25">
      <c r="A22" t="s">
        <v>1129</v>
      </c>
      <c r="B22" s="5">
        <v>10</v>
      </c>
      <c r="C22" s="85">
        <v>86063</v>
      </c>
      <c r="D22" s="268">
        <f t="shared" ref="D22:D29" si="4">D13</f>
        <v>87354</v>
      </c>
      <c r="E22" s="6">
        <f>E19</f>
        <v>44652</v>
      </c>
      <c r="F22" s="204" t="str">
        <f t="shared" ref="F22:F29" si="5">IF(C22&lt;&gt;D22,"Yes","No")</f>
        <v>Yes</v>
      </c>
      <c r="H22" s="6">
        <v>44652</v>
      </c>
      <c r="J22" s="48"/>
      <c r="K22" s="48"/>
    </row>
    <row r="23" spans="1:11" x14ac:dyDescent="0.25">
      <c r="A23" t="s">
        <v>1129</v>
      </c>
      <c r="B23" s="5">
        <v>20</v>
      </c>
      <c r="C23" s="85">
        <v>88804</v>
      </c>
      <c r="D23" s="268">
        <f t="shared" si="4"/>
        <v>90137</v>
      </c>
      <c r="E23" s="6">
        <f t="shared" ref="E23:E29" si="6">E22</f>
        <v>44652</v>
      </c>
      <c r="F23" s="204" t="str">
        <f t="shared" si="5"/>
        <v>Yes</v>
      </c>
      <c r="H23" s="6">
        <v>44652</v>
      </c>
      <c r="J23" s="48"/>
      <c r="K23" s="48"/>
    </row>
    <row r="24" spans="1:11" x14ac:dyDescent="0.25">
      <c r="A24" t="s">
        <v>1129</v>
      </c>
      <c r="B24" s="5">
        <v>30</v>
      </c>
      <c r="C24" s="85">
        <v>93388</v>
      </c>
      <c r="D24" s="268">
        <f t="shared" si="4"/>
        <v>94789</v>
      </c>
      <c r="E24" s="6">
        <f t="shared" si="6"/>
        <v>44652</v>
      </c>
      <c r="F24" s="204" t="str">
        <f t="shared" si="5"/>
        <v>Yes</v>
      </c>
      <c r="H24" s="6">
        <v>44652</v>
      </c>
      <c r="J24" s="48"/>
      <c r="K24" s="48"/>
    </row>
    <row r="25" spans="1:11" x14ac:dyDescent="0.25">
      <c r="A25" t="s">
        <v>1129</v>
      </c>
      <c r="B25" s="5">
        <v>40</v>
      </c>
      <c r="C25" s="85">
        <v>98897</v>
      </c>
      <c r="D25" s="268">
        <f t="shared" si="4"/>
        <v>100381</v>
      </c>
      <c r="E25" s="6">
        <f t="shared" si="6"/>
        <v>44652</v>
      </c>
      <c r="F25" s="204" t="str">
        <f t="shared" si="5"/>
        <v>Yes</v>
      </c>
      <c r="H25" s="6">
        <v>44652</v>
      </c>
      <c r="J25" s="48"/>
      <c r="K25" s="48"/>
    </row>
    <row r="26" spans="1:11" x14ac:dyDescent="0.25">
      <c r="A26" t="s">
        <v>1129</v>
      </c>
      <c r="B26" s="5">
        <v>50</v>
      </c>
      <c r="C26" s="85">
        <v>98710</v>
      </c>
      <c r="D26" s="268">
        <f t="shared" si="4"/>
        <v>100191</v>
      </c>
      <c r="E26" s="6">
        <f t="shared" si="6"/>
        <v>44652</v>
      </c>
      <c r="F26" s="204" t="str">
        <f t="shared" si="5"/>
        <v>Yes</v>
      </c>
      <c r="H26" s="6">
        <v>44652</v>
      </c>
      <c r="J26" s="48"/>
      <c r="K26" s="48"/>
    </row>
    <row r="27" spans="1:11" x14ac:dyDescent="0.25">
      <c r="A27" t="s">
        <v>1129</v>
      </c>
      <c r="B27" s="5">
        <v>60</v>
      </c>
      <c r="C27" s="85">
        <v>104791</v>
      </c>
      <c r="D27" s="268">
        <f t="shared" si="4"/>
        <v>106363</v>
      </c>
      <c r="E27" s="6">
        <f t="shared" si="6"/>
        <v>44652</v>
      </c>
      <c r="F27" s="204" t="str">
        <f t="shared" si="5"/>
        <v>Yes</v>
      </c>
      <c r="H27" s="6">
        <v>44652</v>
      </c>
      <c r="J27" s="48"/>
      <c r="K27" s="48"/>
    </row>
    <row r="28" spans="1:11" x14ac:dyDescent="0.25">
      <c r="A28" t="s">
        <v>1129</v>
      </c>
      <c r="B28" s="5">
        <v>70</v>
      </c>
      <c r="C28" s="85">
        <v>108258</v>
      </c>
      <c r="D28" s="268">
        <f t="shared" si="4"/>
        <v>109882</v>
      </c>
      <c r="E28" s="6">
        <f t="shared" si="6"/>
        <v>44652</v>
      </c>
      <c r="F28" s="204" t="str">
        <f t="shared" si="5"/>
        <v>Yes</v>
      </c>
      <c r="H28" s="6">
        <v>44652</v>
      </c>
      <c r="J28" s="48"/>
      <c r="K28" s="48"/>
    </row>
    <row r="29" spans="1:11" x14ac:dyDescent="0.25">
      <c r="A29" t="s">
        <v>1129</v>
      </c>
      <c r="B29" s="5">
        <v>80</v>
      </c>
      <c r="C29" s="85">
        <v>111732</v>
      </c>
      <c r="D29" s="268">
        <f t="shared" si="4"/>
        <v>113408</v>
      </c>
      <c r="E29" s="6">
        <f t="shared" si="6"/>
        <v>44652</v>
      </c>
      <c r="F29" s="204" t="str">
        <f t="shared" si="5"/>
        <v>Yes</v>
      </c>
      <c r="H29" s="6">
        <v>44652</v>
      </c>
      <c r="J29" s="48"/>
      <c r="K29" s="48"/>
    </row>
    <row r="30" spans="1:11" hidden="1" x14ac:dyDescent="0.25">
      <c r="A30" t="s">
        <v>1130</v>
      </c>
      <c r="B30" s="5">
        <v>0</v>
      </c>
      <c r="C30" s="85">
        <v>0</v>
      </c>
      <c r="D30" s="260">
        <v>0</v>
      </c>
      <c r="E30" s="6">
        <f>IF(F30="Yes",'MD Rates'!#REF!,H30)</f>
        <v>39539</v>
      </c>
      <c r="F30" s="204" t="str">
        <f>IF(C30&lt;&gt;D30,"Yes","No")</f>
        <v>No</v>
      </c>
      <c r="H30" s="6">
        <v>39539</v>
      </c>
      <c r="J30" s="48"/>
      <c r="K30" s="48"/>
    </row>
    <row r="31" spans="1:11" x14ac:dyDescent="0.25">
      <c r="A31" t="s">
        <v>1130</v>
      </c>
      <c r="B31" s="5">
        <v>10</v>
      </c>
      <c r="C31" s="85">
        <v>86063</v>
      </c>
      <c r="D31" s="268">
        <f t="shared" ref="D31:D38" si="7">D22</f>
        <v>87354</v>
      </c>
      <c r="E31" s="6">
        <f>E28</f>
        <v>44652</v>
      </c>
      <c r="F31" s="204" t="str">
        <f t="shared" ref="F31:F38" si="8">IF(C31&lt;&gt;D31,"Yes","No")</f>
        <v>Yes</v>
      </c>
      <c r="H31" s="6">
        <v>44652</v>
      </c>
      <c r="J31" s="48"/>
      <c r="K31" s="48"/>
    </row>
    <row r="32" spans="1:11" x14ac:dyDescent="0.25">
      <c r="A32" t="s">
        <v>1130</v>
      </c>
      <c r="B32" s="5">
        <v>20</v>
      </c>
      <c r="C32" s="85">
        <v>88804</v>
      </c>
      <c r="D32" s="268">
        <f t="shared" si="7"/>
        <v>90137</v>
      </c>
      <c r="E32" s="6">
        <f t="shared" ref="E32:E38" si="9">E31</f>
        <v>44652</v>
      </c>
      <c r="F32" s="204" t="str">
        <f t="shared" si="8"/>
        <v>Yes</v>
      </c>
      <c r="H32" s="6">
        <v>44652</v>
      </c>
      <c r="J32" s="48"/>
      <c r="K32" s="48"/>
    </row>
    <row r="33" spans="1:11" x14ac:dyDescent="0.25">
      <c r="A33" t="s">
        <v>1130</v>
      </c>
      <c r="B33" s="5">
        <v>30</v>
      </c>
      <c r="C33" s="85">
        <v>93388</v>
      </c>
      <c r="D33" s="268">
        <f t="shared" si="7"/>
        <v>94789</v>
      </c>
      <c r="E33" s="6">
        <f t="shared" si="9"/>
        <v>44652</v>
      </c>
      <c r="F33" s="204" t="str">
        <f t="shared" si="8"/>
        <v>Yes</v>
      </c>
      <c r="H33" s="6">
        <v>44652</v>
      </c>
      <c r="J33" s="48"/>
      <c r="K33" s="48"/>
    </row>
    <row r="34" spans="1:11" x14ac:dyDescent="0.25">
      <c r="A34" t="s">
        <v>1130</v>
      </c>
      <c r="B34" s="5">
        <v>40</v>
      </c>
      <c r="C34" s="85">
        <v>98897</v>
      </c>
      <c r="D34" s="268">
        <f t="shared" si="7"/>
        <v>100381</v>
      </c>
      <c r="E34" s="6">
        <f t="shared" si="9"/>
        <v>44652</v>
      </c>
      <c r="F34" s="204" t="str">
        <f t="shared" si="8"/>
        <v>Yes</v>
      </c>
      <c r="H34" s="6">
        <v>44652</v>
      </c>
      <c r="J34" s="48"/>
      <c r="K34" s="48"/>
    </row>
    <row r="35" spans="1:11" x14ac:dyDescent="0.25">
      <c r="A35" t="s">
        <v>1130</v>
      </c>
      <c r="B35" s="5">
        <v>50</v>
      </c>
      <c r="C35" s="85">
        <v>98710</v>
      </c>
      <c r="D35" s="268">
        <f t="shared" si="7"/>
        <v>100191</v>
      </c>
      <c r="E35" s="6">
        <f t="shared" si="9"/>
        <v>44652</v>
      </c>
      <c r="F35" s="204" t="str">
        <f t="shared" si="8"/>
        <v>Yes</v>
      </c>
      <c r="H35" s="6">
        <v>44652</v>
      </c>
      <c r="J35" s="48"/>
      <c r="K35" s="48"/>
    </row>
    <row r="36" spans="1:11" x14ac:dyDescent="0.25">
      <c r="A36" t="s">
        <v>1130</v>
      </c>
      <c r="B36" s="5">
        <v>60</v>
      </c>
      <c r="C36" s="85">
        <v>104791</v>
      </c>
      <c r="D36" s="268">
        <f t="shared" si="7"/>
        <v>106363</v>
      </c>
      <c r="E36" s="6">
        <f t="shared" si="9"/>
        <v>44652</v>
      </c>
      <c r="F36" s="204" t="str">
        <f t="shared" si="8"/>
        <v>Yes</v>
      </c>
      <c r="H36" s="6">
        <v>44652</v>
      </c>
      <c r="J36" s="48"/>
      <c r="K36" s="48"/>
    </row>
    <row r="37" spans="1:11" x14ac:dyDescent="0.25">
      <c r="A37" t="s">
        <v>1130</v>
      </c>
      <c r="B37" s="5">
        <v>70</v>
      </c>
      <c r="C37" s="85">
        <v>108258</v>
      </c>
      <c r="D37" s="268">
        <f t="shared" si="7"/>
        <v>109882</v>
      </c>
      <c r="E37" s="6">
        <f t="shared" si="9"/>
        <v>44652</v>
      </c>
      <c r="F37" s="204" t="str">
        <f t="shared" si="8"/>
        <v>Yes</v>
      </c>
      <c r="H37" s="6">
        <v>44652</v>
      </c>
      <c r="J37" s="48"/>
      <c r="K37" s="48"/>
    </row>
    <row r="38" spans="1:11" x14ac:dyDescent="0.25">
      <c r="A38" t="s">
        <v>1130</v>
      </c>
      <c r="B38" s="5">
        <v>80</v>
      </c>
      <c r="C38" s="85">
        <v>111732</v>
      </c>
      <c r="D38" s="450">
        <f t="shared" si="7"/>
        <v>113408</v>
      </c>
      <c r="E38" s="6">
        <f t="shared" si="9"/>
        <v>44652</v>
      </c>
      <c r="F38" s="204" t="str">
        <f t="shared" si="8"/>
        <v>Yes</v>
      </c>
      <c r="H38" s="6">
        <v>44652</v>
      </c>
      <c r="J38" s="48"/>
      <c r="K38" s="48"/>
    </row>
    <row r="39" spans="1:11" x14ac:dyDescent="0.25">
      <c r="J39" s="48"/>
      <c r="K39" s="48"/>
    </row>
  </sheetData>
  <autoFilter ref="A1:H38" xr:uid="{00000000-0009-0000-0000-000005000000}">
    <filterColumn colId="5">
      <filters blank="1">
        <filter val="Yes"/>
      </filters>
    </filterColumn>
  </autoFilter>
  <phoneticPr fontId="30" type="noConversion"/>
  <conditionalFormatting sqref="E2:E38">
    <cfRule type="expression" dxfId="7" priority="10" stopIfTrue="1">
      <formula>E2&lt;&gt;H2</formula>
    </cfRule>
  </conditionalFormatting>
  <conditionalFormatting sqref="F2:F38">
    <cfRule type="cellIs" dxfId="6"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U1303"/>
  <sheetViews>
    <sheetView workbookViewId="0">
      <pane xSplit="1" ySplit="1" topLeftCell="B2" activePane="bottomRight" state="frozen"/>
      <selection pane="topRight" activeCell="B1" sqref="B1"/>
      <selection pane="bottomLeft" activeCell="A2" sqref="A2"/>
      <selection pane="bottomRight" activeCell="L957" sqref="L957"/>
    </sheetView>
  </sheetViews>
  <sheetFormatPr defaultRowHeight="12.5" x14ac:dyDescent="0.25"/>
  <cols>
    <col min="1" max="1" width="31.81640625" customWidth="1"/>
    <col min="2" max="2" width="8.54296875" customWidth="1"/>
    <col min="3" max="3" width="10.1796875" bestFit="1" customWidth="1"/>
    <col min="4" max="4" width="6.26953125" customWidth="1"/>
    <col min="5" max="5" width="6.453125" customWidth="1"/>
    <col min="6" max="6" width="44.1796875" customWidth="1"/>
    <col min="7" max="8" width="4.7265625" customWidth="1"/>
    <col min="9" max="9" width="12.1796875" customWidth="1"/>
    <col min="10" max="10" width="10.81640625" customWidth="1"/>
    <col min="11" max="11" width="11" hidden="1" customWidth="1"/>
    <col min="14" max="14" width="9.1796875" customWidth="1"/>
    <col min="15" max="15" width="10.1796875" style="6" customWidth="1"/>
    <col min="16" max="16" width="10.1796875" customWidth="1"/>
    <col min="17" max="17" width="9.1796875" customWidth="1"/>
    <col min="18" max="18" width="10.7265625" style="6" customWidth="1"/>
    <col min="19" max="20" width="9.1796875" customWidth="1"/>
  </cols>
  <sheetData>
    <row r="1" spans="1:21" ht="42.75" customHeight="1" thickBot="1" x14ac:dyDescent="0.35">
      <c r="A1" s="255" t="s">
        <v>949</v>
      </c>
      <c r="B1" s="255"/>
      <c r="C1" s="255" t="s">
        <v>950</v>
      </c>
      <c r="D1" s="255" t="s">
        <v>326</v>
      </c>
      <c r="E1" s="255" t="s">
        <v>951</v>
      </c>
      <c r="F1" s="256" t="s">
        <v>952</v>
      </c>
      <c r="G1" s="256" t="s">
        <v>931</v>
      </c>
      <c r="H1" s="256" t="s">
        <v>1121</v>
      </c>
      <c r="I1" s="257" t="s">
        <v>954</v>
      </c>
      <c r="J1" s="257" t="s">
        <v>955</v>
      </c>
      <c r="K1" s="257" t="s">
        <v>956</v>
      </c>
      <c r="L1" s="257" t="s">
        <v>957</v>
      </c>
      <c r="M1" s="257" t="s">
        <v>958</v>
      </c>
      <c r="N1" s="257" t="s">
        <v>959</v>
      </c>
      <c r="O1" s="463" t="s">
        <v>960</v>
      </c>
      <c r="P1" s="258" t="s">
        <v>948</v>
      </c>
      <c r="Q1" s="259" t="s">
        <v>961</v>
      </c>
      <c r="R1" s="461" t="s">
        <v>605</v>
      </c>
      <c r="S1" s="744"/>
      <c r="T1" s="11"/>
    </row>
    <row r="2" spans="1:21" ht="13" thickTop="1" x14ac:dyDescent="0.25">
      <c r="A2" s="83" t="s">
        <v>962</v>
      </c>
      <c r="B2" s="89" t="s">
        <v>1120</v>
      </c>
      <c r="C2" s="83" t="s">
        <v>963</v>
      </c>
      <c r="F2" s="83" t="s">
        <v>964</v>
      </c>
      <c r="I2" s="84">
        <v>152.47999999999999</v>
      </c>
      <c r="J2" s="85"/>
      <c r="K2" s="85"/>
      <c r="L2" s="209">
        <f>'MD Rates'!H295</f>
        <v>154.77000000000001</v>
      </c>
      <c r="O2" s="6">
        <f>IF(P2="Yes",'MD Rates'!$B$1,R2)</f>
        <v>44652</v>
      </c>
      <c r="P2" s="5" t="str">
        <f t="shared" ref="P2:P9" si="0">IF(I2&lt;&gt;L2,"Yes","No")</f>
        <v>Yes</v>
      </c>
      <c r="R2" s="6">
        <v>44652</v>
      </c>
      <c r="S2" s="48"/>
      <c r="T2" s="42" t="s">
        <v>325</v>
      </c>
      <c r="U2" s="48"/>
    </row>
    <row r="3" spans="1:21" x14ac:dyDescent="0.25">
      <c r="A3" s="83" t="s">
        <v>962</v>
      </c>
      <c r="B3" s="89" t="s">
        <v>1120</v>
      </c>
      <c r="C3" s="83" t="s">
        <v>963</v>
      </c>
      <c r="F3" s="83" t="s">
        <v>965</v>
      </c>
      <c r="I3" s="84">
        <v>76.25</v>
      </c>
      <c r="J3" s="85"/>
      <c r="K3" s="85"/>
      <c r="L3" s="209">
        <f>'MD Rates'!H296</f>
        <v>77.39</v>
      </c>
      <c r="O3" s="6">
        <f>IF(P3="Yes",'MD Rates'!$B$1,R3)</f>
        <v>44652</v>
      </c>
      <c r="P3" s="5" t="str">
        <f t="shared" si="0"/>
        <v>Yes</v>
      </c>
      <c r="R3" s="6">
        <v>44652</v>
      </c>
      <c r="S3" s="48"/>
      <c r="T3" s="42" t="s">
        <v>325</v>
      </c>
      <c r="U3" s="48"/>
    </row>
    <row r="4" spans="1:21" x14ac:dyDescent="0.25">
      <c r="A4" s="83" t="s">
        <v>962</v>
      </c>
      <c r="B4" s="89" t="s">
        <v>1120</v>
      </c>
      <c r="C4" t="s">
        <v>966</v>
      </c>
      <c r="F4" t="s">
        <v>964</v>
      </c>
      <c r="I4" s="84">
        <v>152.47999999999999</v>
      </c>
      <c r="J4" s="85"/>
      <c r="K4" s="85"/>
      <c r="L4" s="209">
        <f t="shared" ref="L4:L9" si="1">L2</f>
        <v>154.77000000000001</v>
      </c>
      <c r="O4" s="6">
        <f>IF(P4="Yes",'MD Rates'!$B$1,R4)</f>
        <v>44652</v>
      </c>
      <c r="P4" s="5" t="str">
        <f t="shared" si="0"/>
        <v>Yes</v>
      </c>
      <c r="R4" s="6">
        <v>44652</v>
      </c>
      <c r="S4" s="48"/>
      <c r="T4" s="42"/>
      <c r="U4" s="48"/>
    </row>
    <row r="5" spans="1:21" x14ac:dyDescent="0.25">
      <c r="A5" s="83" t="s">
        <v>962</v>
      </c>
      <c r="B5" s="89" t="s">
        <v>1120</v>
      </c>
      <c r="C5" t="s">
        <v>966</v>
      </c>
      <c r="F5" t="s">
        <v>965</v>
      </c>
      <c r="I5" s="84">
        <v>76.25</v>
      </c>
      <c r="J5" s="85"/>
      <c r="K5" s="85"/>
      <c r="L5" s="209">
        <f t="shared" si="1"/>
        <v>77.39</v>
      </c>
      <c r="O5" s="6">
        <f>IF(P5="Yes",'MD Rates'!$B$1,R5)</f>
        <v>44652</v>
      </c>
      <c r="P5" s="5" t="str">
        <f t="shared" si="0"/>
        <v>Yes</v>
      </c>
      <c r="R5" s="6">
        <v>44652</v>
      </c>
      <c r="S5" s="48"/>
      <c r="T5" s="42" t="s">
        <v>325</v>
      </c>
      <c r="U5" s="48"/>
    </row>
    <row r="6" spans="1:21" x14ac:dyDescent="0.25">
      <c r="A6" s="83" t="s">
        <v>962</v>
      </c>
      <c r="B6" s="89" t="s">
        <v>1120</v>
      </c>
      <c r="C6" s="83" t="s">
        <v>967</v>
      </c>
      <c r="F6" s="83" t="s">
        <v>964</v>
      </c>
      <c r="I6" s="84">
        <v>152.47999999999999</v>
      </c>
      <c r="J6" s="85"/>
      <c r="K6" s="85"/>
      <c r="L6" s="209">
        <f t="shared" si="1"/>
        <v>154.77000000000001</v>
      </c>
      <c r="O6" s="6">
        <f>IF(P6="Yes",'MD Rates'!$B$1,R6)</f>
        <v>44652</v>
      </c>
      <c r="P6" s="5" t="str">
        <f t="shared" si="0"/>
        <v>Yes</v>
      </c>
      <c r="R6" s="6">
        <v>44652</v>
      </c>
      <c r="S6" s="48"/>
      <c r="T6" s="42" t="s">
        <v>325</v>
      </c>
      <c r="U6" s="48"/>
    </row>
    <row r="7" spans="1:21" x14ac:dyDescent="0.25">
      <c r="A7" s="83" t="s">
        <v>962</v>
      </c>
      <c r="B7" s="89" t="s">
        <v>1120</v>
      </c>
      <c r="C7" s="83" t="s">
        <v>967</v>
      </c>
      <c r="F7" s="83" t="s">
        <v>965</v>
      </c>
      <c r="I7" s="84">
        <v>76.25</v>
      </c>
      <c r="J7" s="85"/>
      <c r="K7" s="85"/>
      <c r="L7" s="209">
        <f t="shared" si="1"/>
        <v>77.39</v>
      </c>
      <c r="O7" s="6">
        <f>IF(P7="Yes",'MD Rates'!$B$1,R7)</f>
        <v>44652</v>
      </c>
      <c r="P7" s="5" t="str">
        <f t="shared" si="0"/>
        <v>Yes</v>
      </c>
      <c r="R7" s="6">
        <v>44652</v>
      </c>
      <c r="S7" s="48"/>
      <c r="T7" s="42" t="s">
        <v>325</v>
      </c>
      <c r="U7" s="48"/>
    </row>
    <row r="8" spans="1:21" x14ac:dyDescent="0.25">
      <c r="A8" s="86" t="s">
        <v>962</v>
      </c>
      <c r="B8" s="89" t="s">
        <v>1120</v>
      </c>
      <c r="C8" s="42" t="s">
        <v>969</v>
      </c>
      <c r="F8" s="83" t="s">
        <v>964</v>
      </c>
      <c r="I8" s="84">
        <v>152.47999999999999</v>
      </c>
      <c r="J8" s="85"/>
      <c r="K8" s="85"/>
      <c r="L8" s="209">
        <f t="shared" si="1"/>
        <v>154.77000000000001</v>
      </c>
      <c r="O8" s="6">
        <f>O7</f>
        <v>44652</v>
      </c>
      <c r="P8" s="5" t="str">
        <f t="shared" si="0"/>
        <v>Yes</v>
      </c>
      <c r="R8" s="6">
        <v>44652</v>
      </c>
      <c r="S8" s="48"/>
      <c r="T8" s="42" t="s">
        <v>325</v>
      </c>
      <c r="U8" s="48"/>
    </row>
    <row r="9" spans="1:21" x14ac:dyDescent="0.25">
      <c r="A9" s="86" t="s">
        <v>962</v>
      </c>
      <c r="B9" s="89" t="s">
        <v>1120</v>
      </c>
      <c r="C9" s="42" t="s">
        <v>969</v>
      </c>
      <c r="F9" s="83" t="s">
        <v>965</v>
      </c>
      <c r="I9" s="84">
        <v>76.25</v>
      </c>
      <c r="J9" s="85"/>
      <c r="K9" s="85"/>
      <c r="L9" s="209">
        <f t="shared" si="1"/>
        <v>77.39</v>
      </c>
      <c r="O9" s="6">
        <f>O8</f>
        <v>44652</v>
      </c>
      <c r="P9" s="5" t="str">
        <f t="shared" si="0"/>
        <v>Yes</v>
      </c>
      <c r="R9" s="6">
        <v>44652</v>
      </c>
      <c r="S9" s="48"/>
      <c r="T9" s="42" t="s">
        <v>325</v>
      </c>
      <c r="U9" s="48"/>
    </row>
    <row r="10" spans="1:21" ht="14.5" hidden="1" x14ac:dyDescent="0.35">
      <c r="A10" s="387" t="s">
        <v>1113</v>
      </c>
      <c r="B10" s="89" t="s">
        <v>1120</v>
      </c>
      <c r="C10" s="392" t="s">
        <v>967</v>
      </c>
      <c r="D10" s="387" t="s">
        <v>104</v>
      </c>
      <c r="F10" s="387" t="s">
        <v>530</v>
      </c>
      <c r="I10" s="387">
        <v>36924</v>
      </c>
      <c r="J10" s="387">
        <v>26672</v>
      </c>
      <c r="L10" s="393">
        <f>'MD Rates'!D75</f>
        <v>36924</v>
      </c>
      <c r="M10" s="440">
        <f>'MD Rates'!I347</f>
        <v>26672</v>
      </c>
      <c r="O10" s="6">
        <f>IF(P10="Yes",'MD Rates'!$B$1,R10)</f>
        <v>43191</v>
      </c>
      <c r="P10" s="5" t="str">
        <f t="shared" ref="P10:P98" si="2">IF(I10&lt;&gt;L10,"Yes","No")</f>
        <v>No</v>
      </c>
      <c r="R10" s="6">
        <v>43191</v>
      </c>
      <c r="S10" s="48"/>
      <c r="T10" s="42" t="s">
        <v>325</v>
      </c>
      <c r="U10" s="48"/>
    </row>
    <row r="11" spans="1:21" ht="14.5" hidden="1" x14ac:dyDescent="0.35">
      <c r="A11" s="387" t="s">
        <v>1113</v>
      </c>
      <c r="B11" s="89" t="s">
        <v>1120</v>
      </c>
      <c r="C11" s="392" t="s">
        <v>967</v>
      </c>
      <c r="D11" s="387" t="s">
        <v>104</v>
      </c>
      <c r="F11" s="387" t="s">
        <v>531</v>
      </c>
      <c r="I11" s="387">
        <v>36924</v>
      </c>
      <c r="J11" s="387">
        <v>26672</v>
      </c>
      <c r="L11" s="393">
        <f>L10</f>
        <v>36924</v>
      </c>
      <c r="M11" s="393">
        <f>M10</f>
        <v>26672</v>
      </c>
      <c r="O11" s="6">
        <f>IF(P11="Yes",'MD Rates'!$B$1,R11)</f>
        <v>43191</v>
      </c>
      <c r="P11" s="5" t="str">
        <f t="shared" si="2"/>
        <v>No</v>
      </c>
      <c r="R11" s="6">
        <v>43191</v>
      </c>
      <c r="S11" s="48"/>
      <c r="T11" s="42" t="s">
        <v>325</v>
      </c>
      <c r="U11" s="48"/>
    </row>
    <row r="12" spans="1:21" ht="14.5" hidden="1" x14ac:dyDescent="0.35">
      <c r="A12" s="387" t="s">
        <v>1113</v>
      </c>
      <c r="B12" s="89" t="s">
        <v>1120</v>
      </c>
      <c r="C12" s="392" t="s">
        <v>967</v>
      </c>
      <c r="D12" s="387" t="s">
        <v>114</v>
      </c>
      <c r="F12" s="387" t="s">
        <v>530</v>
      </c>
      <c r="I12" s="387">
        <v>36924</v>
      </c>
      <c r="J12" s="387">
        <v>26672</v>
      </c>
      <c r="L12" s="393">
        <f t="shared" ref="L12:M35" si="3">L11</f>
        <v>36924</v>
      </c>
      <c r="M12" s="393">
        <f t="shared" si="3"/>
        <v>26672</v>
      </c>
      <c r="O12" s="6">
        <f>IF(P12="Yes",'MD Rates'!$B$1,R12)</f>
        <v>43191</v>
      </c>
      <c r="P12" s="5" t="str">
        <f t="shared" si="2"/>
        <v>No</v>
      </c>
      <c r="R12" s="6">
        <v>43191</v>
      </c>
      <c r="S12" s="48"/>
      <c r="T12" s="42" t="s">
        <v>325</v>
      </c>
      <c r="U12" s="48"/>
    </row>
    <row r="13" spans="1:21" ht="14.5" hidden="1" x14ac:dyDescent="0.35">
      <c r="A13" s="387" t="s">
        <v>1113</v>
      </c>
      <c r="B13" s="89" t="s">
        <v>1120</v>
      </c>
      <c r="C13" s="392" t="s">
        <v>967</v>
      </c>
      <c r="D13" s="387" t="s">
        <v>114</v>
      </c>
      <c r="F13" s="387" t="s">
        <v>531</v>
      </c>
      <c r="I13" s="387">
        <v>36924</v>
      </c>
      <c r="J13" s="387">
        <v>26672</v>
      </c>
      <c r="L13" s="393">
        <f t="shared" si="3"/>
        <v>36924</v>
      </c>
      <c r="M13" s="393">
        <f t="shared" si="3"/>
        <v>26672</v>
      </c>
      <c r="O13" s="6">
        <f>IF(P13="Yes",'MD Rates'!$B$1,R13)</f>
        <v>43191</v>
      </c>
      <c r="P13" s="5" t="str">
        <f t="shared" si="2"/>
        <v>No</v>
      </c>
      <c r="R13" s="6">
        <v>43191</v>
      </c>
      <c r="S13" s="48"/>
      <c r="T13" s="42" t="s">
        <v>325</v>
      </c>
      <c r="U13" s="48"/>
    </row>
    <row r="14" spans="1:21" ht="14.5" hidden="1" x14ac:dyDescent="0.35">
      <c r="A14" s="387" t="s">
        <v>1113</v>
      </c>
      <c r="B14" s="89" t="s">
        <v>1120</v>
      </c>
      <c r="C14" s="392" t="s">
        <v>967</v>
      </c>
      <c r="D14" s="387" t="s">
        <v>103</v>
      </c>
      <c r="F14" s="387" t="s">
        <v>530</v>
      </c>
      <c r="I14" s="387">
        <v>36924</v>
      </c>
      <c r="J14" s="387">
        <v>26672</v>
      </c>
      <c r="L14" s="393">
        <f t="shared" si="3"/>
        <v>36924</v>
      </c>
      <c r="M14" s="393">
        <f t="shared" si="3"/>
        <v>26672</v>
      </c>
      <c r="O14" s="6">
        <f>IF(P14="Yes",'MD Rates'!$B$1,R14)</f>
        <v>43191</v>
      </c>
      <c r="P14" s="5" t="str">
        <f t="shared" si="2"/>
        <v>No</v>
      </c>
      <c r="R14" s="6">
        <v>43191</v>
      </c>
      <c r="S14" s="48"/>
      <c r="T14" s="42" t="s">
        <v>325</v>
      </c>
      <c r="U14" s="48"/>
    </row>
    <row r="15" spans="1:21" ht="14.5" hidden="1" x14ac:dyDescent="0.35">
      <c r="A15" s="387" t="s">
        <v>1113</v>
      </c>
      <c r="B15" s="89" t="s">
        <v>1120</v>
      </c>
      <c r="C15" s="392" t="s">
        <v>967</v>
      </c>
      <c r="D15" s="387" t="s">
        <v>103</v>
      </c>
      <c r="F15" s="387" t="s">
        <v>531</v>
      </c>
      <c r="I15" s="387">
        <v>36924</v>
      </c>
      <c r="J15" s="387">
        <v>26672</v>
      </c>
      <c r="L15" s="393">
        <f t="shared" si="3"/>
        <v>36924</v>
      </c>
      <c r="M15" s="393">
        <f t="shared" si="3"/>
        <v>26672</v>
      </c>
      <c r="O15" s="6">
        <f>IF(P15="Yes",'MD Rates'!$B$1,R15)</f>
        <v>43191</v>
      </c>
      <c r="P15" s="5" t="str">
        <f t="shared" si="2"/>
        <v>No</v>
      </c>
      <c r="R15" s="6">
        <v>43191</v>
      </c>
      <c r="S15" s="48"/>
      <c r="T15" s="42" t="s">
        <v>325</v>
      </c>
      <c r="U15" s="48"/>
    </row>
    <row r="16" spans="1:21" ht="14.5" hidden="1" x14ac:dyDescent="0.35">
      <c r="A16" s="387" t="s">
        <v>1113</v>
      </c>
      <c r="B16" s="89" t="s">
        <v>1120</v>
      </c>
      <c r="C16" s="392" t="s">
        <v>967</v>
      </c>
      <c r="D16" s="387" t="s">
        <v>115</v>
      </c>
      <c r="F16" s="387" t="s">
        <v>530</v>
      </c>
      <c r="I16" s="387">
        <v>36924</v>
      </c>
      <c r="J16" s="387">
        <v>26672</v>
      </c>
      <c r="L16" s="393">
        <f t="shared" si="3"/>
        <v>36924</v>
      </c>
      <c r="M16" s="393">
        <f t="shared" si="3"/>
        <v>26672</v>
      </c>
      <c r="O16" s="6">
        <f>IF(P16="Yes",'MD Rates'!$B$1,R16)</f>
        <v>43191</v>
      </c>
      <c r="P16" s="5" t="str">
        <f t="shared" si="2"/>
        <v>No</v>
      </c>
      <c r="R16" s="6">
        <v>43191</v>
      </c>
      <c r="S16" s="48"/>
      <c r="T16" s="42" t="s">
        <v>325</v>
      </c>
      <c r="U16" s="48"/>
    </row>
    <row r="17" spans="1:21" ht="14.5" hidden="1" x14ac:dyDescent="0.35">
      <c r="A17" s="387" t="s">
        <v>1113</v>
      </c>
      <c r="B17" s="89" t="s">
        <v>1120</v>
      </c>
      <c r="C17" s="392" t="s">
        <v>967</v>
      </c>
      <c r="D17" s="387" t="s">
        <v>115</v>
      </c>
      <c r="F17" s="387" t="s">
        <v>531</v>
      </c>
      <c r="I17" s="387">
        <v>36924</v>
      </c>
      <c r="J17" s="387">
        <v>26672</v>
      </c>
      <c r="L17" s="393">
        <f t="shared" si="3"/>
        <v>36924</v>
      </c>
      <c r="M17" s="393">
        <f t="shared" si="3"/>
        <v>26672</v>
      </c>
      <c r="O17" s="6">
        <f>IF(P17="Yes",'MD Rates'!$B$1,R17)</f>
        <v>43191</v>
      </c>
      <c r="P17" s="5" t="str">
        <f t="shared" si="2"/>
        <v>No</v>
      </c>
      <c r="R17" s="6">
        <v>43191</v>
      </c>
      <c r="S17" s="48"/>
      <c r="T17" s="42" t="s">
        <v>325</v>
      </c>
      <c r="U17" s="48"/>
    </row>
    <row r="18" spans="1:21" ht="14.5" hidden="1" x14ac:dyDescent="0.35">
      <c r="A18" s="387" t="s">
        <v>1113</v>
      </c>
      <c r="B18" s="89" t="s">
        <v>1120</v>
      </c>
      <c r="C18" s="392" t="s">
        <v>967</v>
      </c>
      <c r="D18" s="387" t="s">
        <v>1384</v>
      </c>
      <c r="F18" s="387" t="s">
        <v>530</v>
      </c>
      <c r="I18" s="387">
        <v>36924</v>
      </c>
      <c r="J18" s="387">
        <v>26672</v>
      </c>
      <c r="L18" s="393">
        <f t="shared" ref="L18:M18" si="4">L17</f>
        <v>36924</v>
      </c>
      <c r="M18" s="393">
        <f t="shared" si="4"/>
        <v>26672</v>
      </c>
      <c r="O18" s="6">
        <f>IF(P18="Yes",'MD Rates'!$B$1,R18)</f>
        <v>44287</v>
      </c>
      <c r="P18" s="5" t="str">
        <f t="shared" si="2"/>
        <v>No</v>
      </c>
      <c r="R18" s="6">
        <v>44287</v>
      </c>
      <c r="S18" s="48"/>
      <c r="T18" s="42"/>
      <c r="U18" s="48"/>
    </row>
    <row r="19" spans="1:21" ht="14.5" hidden="1" x14ac:dyDescent="0.35">
      <c r="A19" s="387" t="s">
        <v>1113</v>
      </c>
      <c r="B19" s="89" t="s">
        <v>1120</v>
      </c>
      <c r="C19" s="392" t="s">
        <v>967</v>
      </c>
      <c r="D19" s="387" t="s">
        <v>1384</v>
      </c>
      <c r="F19" s="387" t="s">
        <v>531</v>
      </c>
      <c r="I19" s="387">
        <v>36924</v>
      </c>
      <c r="J19" s="387">
        <v>26672</v>
      </c>
      <c r="L19" s="393">
        <f t="shared" ref="L19:M19" si="5">L18</f>
        <v>36924</v>
      </c>
      <c r="M19" s="393">
        <f t="shared" si="5"/>
        <v>26672</v>
      </c>
      <c r="O19" s="6">
        <f>IF(P19="Yes",'MD Rates'!$B$1,R19)</f>
        <v>44287</v>
      </c>
      <c r="P19" s="5" t="str">
        <f t="shared" si="2"/>
        <v>No</v>
      </c>
      <c r="R19" s="6">
        <v>44287</v>
      </c>
      <c r="S19" s="48"/>
      <c r="T19" s="42"/>
      <c r="U19" s="48"/>
    </row>
    <row r="20" spans="1:21" ht="14.5" hidden="1" x14ac:dyDescent="0.35">
      <c r="A20" s="387" t="s">
        <v>1113</v>
      </c>
      <c r="B20" s="89" t="s">
        <v>1120</v>
      </c>
      <c r="C20" s="392" t="s">
        <v>967</v>
      </c>
      <c r="D20" s="387" t="s">
        <v>1385</v>
      </c>
      <c r="F20" s="387" t="s">
        <v>530</v>
      </c>
      <c r="I20" s="387">
        <v>36924</v>
      </c>
      <c r="J20" s="387">
        <v>26672</v>
      </c>
      <c r="L20" s="393">
        <f t="shared" ref="L20:M20" si="6">L19</f>
        <v>36924</v>
      </c>
      <c r="M20" s="393">
        <f t="shared" si="6"/>
        <v>26672</v>
      </c>
      <c r="O20" s="6">
        <f>IF(P20="Yes",'MD Rates'!$B$1,R20)</f>
        <v>44287</v>
      </c>
      <c r="P20" s="5" t="str">
        <f t="shared" si="2"/>
        <v>No</v>
      </c>
      <c r="R20" s="6">
        <v>44287</v>
      </c>
      <c r="S20" s="48"/>
      <c r="T20" s="42"/>
      <c r="U20" s="48"/>
    </row>
    <row r="21" spans="1:21" ht="14.5" hidden="1" x14ac:dyDescent="0.35">
      <c r="A21" s="387" t="s">
        <v>1113</v>
      </c>
      <c r="B21" s="89" t="s">
        <v>1120</v>
      </c>
      <c r="C21" s="392" t="s">
        <v>967</v>
      </c>
      <c r="D21" s="387" t="s">
        <v>1385</v>
      </c>
      <c r="F21" s="387" t="s">
        <v>531</v>
      </c>
      <c r="I21" s="387">
        <v>36924</v>
      </c>
      <c r="J21" s="387">
        <v>26672</v>
      </c>
      <c r="L21" s="393">
        <f t="shared" ref="L21:M22" si="7">L20</f>
        <v>36924</v>
      </c>
      <c r="M21" s="393">
        <f t="shared" si="7"/>
        <v>26672</v>
      </c>
      <c r="O21" s="6">
        <f>IF(P21="Yes",'MD Rates'!$B$1,R21)</f>
        <v>44287</v>
      </c>
      <c r="P21" s="5" t="str">
        <f t="shared" si="2"/>
        <v>No</v>
      </c>
      <c r="R21" s="6">
        <v>44287</v>
      </c>
      <c r="S21" s="48"/>
      <c r="T21" s="42"/>
      <c r="U21" s="48"/>
    </row>
    <row r="22" spans="1:21" ht="14.5" hidden="1" x14ac:dyDescent="0.35">
      <c r="A22" s="387" t="s">
        <v>1114</v>
      </c>
      <c r="B22" s="89" t="s">
        <v>1120</v>
      </c>
      <c r="C22" s="392" t="s">
        <v>967</v>
      </c>
      <c r="D22" s="387" t="s">
        <v>104</v>
      </c>
      <c r="F22" s="387" t="s">
        <v>530</v>
      </c>
      <c r="I22" s="387">
        <v>36924</v>
      </c>
      <c r="J22" s="387">
        <v>26672</v>
      </c>
      <c r="L22" s="393">
        <f t="shared" si="7"/>
        <v>36924</v>
      </c>
      <c r="M22" s="393">
        <f t="shared" si="7"/>
        <v>26672</v>
      </c>
      <c r="O22" s="6">
        <f>IF(P22="Yes",'MD Rates'!$B$1,R22)</f>
        <v>43191</v>
      </c>
      <c r="P22" s="5" t="str">
        <f t="shared" si="2"/>
        <v>No</v>
      </c>
      <c r="R22" s="6">
        <v>43191</v>
      </c>
      <c r="S22" s="48"/>
      <c r="T22" s="42" t="s">
        <v>325</v>
      </c>
      <c r="U22" s="48"/>
    </row>
    <row r="23" spans="1:21" ht="14.5" hidden="1" x14ac:dyDescent="0.35">
      <c r="A23" s="387" t="s">
        <v>1114</v>
      </c>
      <c r="B23" s="89" t="s">
        <v>1120</v>
      </c>
      <c r="C23" s="392" t="s">
        <v>967</v>
      </c>
      <c r="D23" s="387" t="s">
        <v>104</v>
      </c>
      <c r="F23" s="387" t="s">
        <v>531</v>
      </c>
      <c r="I23" s="387">
        <v>36924</v>
      </c>
      <c r="J23" s="387">
        <v>26672</v>
      </c>
      <c r="L23" s="393">
        <f t="shared" si="3"/>
        <v>36924</v>
      </c>
      <c r="M23" s="393">
        <f t="shared" si="3"/>
        <v>26672</v>
      </c>
      <c r="O23" s="6">
        <f>IF(P23="Yes",'MD Rates'!$B$1,R23)</f>
        <v>43191</v>
      </c>
      <c r="P23" s="5" t="str">
        <f t="shared" si="2"/>
        <v>No</v>
      </c>
      <c r="R23" s="6">
        <v>43191</v>
      </c>
      <c r="S23" s="48"/>
      <c r="T23" s="42" t="s">
        <v>325</v>
      </c>
      <c r="U23" s="48"/>
    </row>
    <row r="24" spans="1:21" ht="14.5" hidden="1" x14ac:dyDescent="0.35">
      <c r="A24" s="387" t="s">
        <v>1114</v>
      </c>
      <c r="B24" s="89" t="s">
        <v>1120</v>
      </c>
      <c r="C24" s="392" t="s">
        <v>967</v>
      </c>
      <c r="D24" s="387" t="s">
        <v>114</v>
      </c>
      <c r="F24" s="387" t="s">
        <v>530</v>
      </c>
      <c r="I24" s="387">
        <v>36924</v>
      </c>
      <c r="J24" s="387">
        <v>26672</v>
      </c>
      <c r="L24" s="393">
        <f t="shared" si="3"/>
        <v>36924</v>
      </c>
      <c r="M24" s="393">
        <f t="shared" si="3"/>
        <v>26672</v>
      </c>
      <c r="O24" s="6">
        <f>IF(P24="Yes",'MD Rates'!$B$1,R24)</f>
        <v>43191</v>
      </c>
      <c r="P24" s="5" t="str">
        <f t="shared" si="2"/>
        <v>No</v>
      </c>
      <c r="R24" s="6">
        <v>43191</v>
      </c>
      <c r="S24" s="48"/>
      <c r="T24" s="42" t="s">
        <v>325</v>
      </c>
      <c r="U24" s="48"/>
    </row>
    <row r="25" spans="1:21" ht="14.5" hidden="1" x14ac:dyDescent="0.35">
      <c r="A25" s="387" t="s">
        <v>1114</v>
      </c>
      <c r="B25" s="89" t="s">
        <v>1120</v>
      </c>
      <c r="C25" s="392" t="s">
        <v>967</v>
      </c>
      <c r="D25" s="387" t="s">
        <v>114</v>
      </c>
      <c r="F25" s="387" t="s">
        <v>531</v>
      </c>
      <c r="I25" s="387">
        <v>36924</v>
      </c>
      <c r="J25" s="387">
        <v>26672</v>
      </c>
      <c r="L25" s="393">
        <f t="shared" si="3"/>
        <v>36924</v>
      </c>
      <c r="M25" s="393">
        <f t="shared" si="3"/>
        <v>26672</v>
      </c>
      <c r="O25" s="6">
        <f>IF(P25="Yes",'MD Rates'!$B$1,R25)</f>
        <v>43191</v>
      </c>
      <c r="P25" s="5" t="str">
        <f t="shared" si="2"/>
        <v>No</v>
      </c>
      <c r="R25" s="6">
        <v>43191</v>
      </c>
      <c r="S25" s="48"/>
      <c r="T25" s="42" t="s">
        <v>325</v>
      </c>
      <c r="U25" s="48"/>
    </row>
    <row r="26" spans="1:21" ht="14.5" hidden="1" x14ac:dyDescent="0.35">
      <c r="A26" s="387" t="s">
        <v>1114</v>
      </c>
      <c r="B26" s="89" t="s">
        <v>1120</v>
      </c>
      <c r="C26" s="392" t="s">
        <v>967</v>
      </c>
      <c r="D26" s="387" t="s">
        <v>103</v>
      </c>
      <c r="F26" s="387" t="s">
        <v>530</v>
      </c>
      <c r="I26" s="387">
        <v>36924</v>
      </c>
      <c r="J26" s="387">
        <v>26672</v>
      </c>
      <c r="L26" s="393">
        <f t="shared" si="3"/>
        <v>36924</v>
      </c>
      <c r="M26" s="393">
        <f t="shared" si="3"/>
        <v>26672</v>
      </c>
      <c r="O26" s="6">
        <f>IF(P26="Yes",'MD Rates'!$B$1,R26)</f>
        <v>43191</v>
      </c>
      <c r="P26" s="5" t="str">
        <f t="shared" si="2"/>
        <v>No</v>
      </c>
      <c r="R26" s="6">
        <v>43191</v>
      </c>
      <c r="S26" s="48"/>
      <c r="T26" s="42" t="s">
        <v>325</v>
      </c>
      <c r="U26" s="48"/>
    </row>
    <row r="27" spans="1:21" ht="14.5" hidden="1" x14ac:dyDescent="0.35">
      <c r="A27" s="387" t="s">
        <v>1114</v>
      </c>
      <c r="B27" s="89" t="s">
        <v>1120</v>
      </c>
      <c r="C27" s="392" t="s">
        <v>967</v>
      </c>
      <c r="D27" s="387" t="s">
        <v>103</v>
      </c>
      <c r="F27" s="387" t="s">
        <v>531</v>
      </c>
      <c r="I27" s="387">
        <v>36924</v>
      </c>
      <c r="J27" s="387">
        <v>26672</v>
      </c>
      <c r="L27" s="393">
        <f t="shared" si="3"/>
        <v>36924</v>
      </c>
      <c r="M27" s="393">
        <f t="shared" si="3"/>
        <v>26672</v>
      </c>
      <c r="O27" s="6">
        <f>IF(P27="Yes",'MD Rates'!$B$1,R27)</f>
        <v>43191</v>
      </c>
      <c r="P27" s="5" t="str">
        <f t="shared" si="2"/>
        <v>No</v>
      </c>
      <c r="R27" s="6">
        <v>43191</v>
      </c>
      <c r="S27" s="48"/>
      <c r="T27" s="42" t="s">
        <v>325</v>
      </c>
      <c r="U27" s="48"/>
    </row>
    <row r="28" spans="1:21" ht="14.5" hidden="1" x14ac:dyDescent="0.35">
      <c r="A28" s="387" t="s">
        <v>1114</v>
      </c>
      <c r="B28" s="89" t="s">
        <v>1120</v>
      </c>
      <c r="C28" s="392" t="s">
        <v>967</v>
      </c>
      <c r="D28" s="387" t="s">
        <v>115</v>
      </c>
      <c r="F28" s="387" t="s">
        <v>530</v>
      </c>
      <c r="I28" s="387">
        <v>36924</v>
      </c>
      <c r="J28" s="387">
        <v>26672</v>
      </c>
      <c r="L28" s="393">
        <f t="shared" si="3"/>
        <v>36924</v>
      </c>
      <c r="M28" s="393">
        <f t="shared" si="3"/>
        <v>26672</v>
      </c>
      <c r="O28" s="6">
        <f>IF(P28="Yes",'MD Rates'!$B$1,R28)</f>
        <v>43191</v>
      </c>
      <c r="P28" s="5" t="str">
        <f t="shared" si="2"/>
        <v>No</v>
      </c>
      <c r="R28" s="6">
        <v>43191</v>
      </c>
      <c r="S28" s="48"/>
      <c r="T28" s="42" t="s">
        <v>325</v>
      </c>
      <c r="U28" s="48"/>
    </row>
    <row r="29" spans="1:21" ht="14.5" hidden="1" x14ac:dyDescent="0.35">
      <c r="A29" s="387" t="s">
        <v>1114</v>
      </c>
      <c r="B29" s="89" t="s">
        <v>1120</v>
      </c>
      <c r="C29" s="392" t="s">
        <v>967</v>
      </c>
      <c r="D29" s="387" t="s">
        <v>115</v>
      </c>
      <c r="F29" s="387" t="s">
        <v>531</v>
      </c>
      <c r="I29" s="387">
        <v>36924</v>
      </c>
      <c r="J29" s="387">
        <v>26672</v>
      </c>
      <c r="L29" s="393">
        <f t="shared" si="3"/>
        <v>36924</v>
      </c>
      <c r="M29" s="393">
        <f t="shared" si="3"/>
        <v>26672</v>
      </c>
      <c r="O29" s="6">
        <f>IF(P29="Yes",'MD Rates'!$B$1,R29)</f>
        <v>43191</v>
      </c>
      <c r="P29" s="5" t="str">
        <f t="shared" si="2"/>
        <v>No</v>
      </c>
      <c r="R29" s="6">
        <v>43191</v>
      </c>
      <c r="S29" s="48"/>
      <c r="T29" s="42" t="s">
        <v>325</v>
      </c>
      <c r="U29" s="48"/>
    </row>
    <row r="30" spans="1:21" ht="14.5" hidden="1" x14ac:dyDescent="0.35">
      <c r="A30" s="387" t="s">
        <v>1114</v>
      </c>
      <c r="B30" s="89" t="s">
        <v>1120</v>
      </c>
      <c r="C30" s="392" t="s">
        <v>967</v>
      </c>
      <c r="D30" s="387" t="s">
        <v>1384</v>
      </c>
      <c r="F30" s="387" t="s">
        <v>530</v>
      </c>
      <c r="I30" s="387">
        <v>36924</v>
      </c>
      <c r="J30" s="387">
        <v>26672</v>
      </c>
      <c r="L30" s="393">
        <f t="shared" ref="L30:M30" si="8">L29</f>
        <v>36924</v>
      </c>
      <c r="M30" s="393">
        <f t="shared" si="8"/>
        <v>26672</v>
      </c>
      <c r="O30" s="6">
        <f>IF(P30="Yes",'MD Rates'!$B$1,R30)</f>
        <v>44287</v>
      </c>
      <c r="P30" s="5" t="str">
        <f t="shared" si="2"/>
        <v>No</v>
      </c>
      <c r="R30" s="6">
        <v>44287</v>
      </c>
      <c r="S30" s="48"/>
      <c r="T30" s="42"/>
      <c r="U30" s="48"/>
    </row>
    <row r="31" spans="1:21" ht="14.5" hidden="1" x14ac:dyDescent="0.35">
      <c r="A31" s="387" t="s">
        <v>1114</v>
      </c>
      <c r="B31" s="89" t="s">
        <v>1120</v>
      </c>
      <c r="C31" s="392" t="s">
        <v>967</v>
      </c>
      <c r="D31" s="387" t="s">
        <v>1384</v>
      </c>
      <c r="F31" s="387" t="s">
        <v>531</v>
      </c>
      <c r="I31" s="387">
        <v>36924</v>
      </c>
      <c r="J31" s="387">
        <v>26672</v>
      </c>
      <c r="L31" s="393">
        <f t="shared" ref="L31:M31" si="9">L30</f>
        <v>36924</v>
      </c>
      <c r="M31" s="393">
        <f t="shared" si="9"/>
        <v>26672</v>
      </c>
      <c r="O31" s="6">
        <f>IF(P31="Yes",'MD Rates'!$B$1,R31)</f>
        <v>44287</v>
      </c>
      <c r="P31" s="5" t="str">
        <f t="shared" si="2"/>
        <v>No</v>
      </c>
      <c r="R31" s="6">
        <v>44287</v>
      </c>
      <c r="S31" s="48"/>
      <c r="T31" s="42"/>
      <c r="U31" s="48"/>
    </row>
    <row r="32" spans="1:21" ht="14.5" hidden="1" x14ac:dyDescent="0.35">
      <c r="A32" s="387" t="s">
        <v>1114</v>
      </c>
      <c r="B32" s="89" t="s">
        <v>1120</v>
      </c>
      <c r="C32" s="392" t="s">
        <v>967</v>
      </c>
      <c r="D32" s="387" t="s">
        <v>1385</v>
      </c>
      <c r="F32" s="387" t="s">
        <v>530</v>
      </c>
      <c r="I32" s="387">
        <v>36924</v>
      </c>
      <c r="J32" s="387">
        <v>26672</v>
      </c>
      <c r="L32" s="393">
        <f t="shared" ref="L32:M32" si="10">L31</f>
        <v>36924</v>
      </c>
      <c r="M32" s="393">
        <f t="shared" si="10"/>
        <v>26672</v>
      </c>
      <c r="O32" s="6">
        <f>IF(P32="Yes",'MD Rates'!$B$1,R32)</f>
        <v>44287</v>
      </c>
      <c r="P32" s="5" t="str">
        <f t="shared" si="2"/>
        <v>No</v>
      </c>
      <c r="R32" s="6">
        <v>44287</v>
      </c>
      <c r="S32" s="48"/>
      <c r="T32" s="42"/>
      <c r="U32" s="48"/>
    </row>
    <row r="33" spans="1:21" ht="14.5" hidden="1" x14ac:dyDescent="0.35">
      <c r="A33" s="387" t="s">
        <v>1114</v>
      </c>
      <c r="B33" s="89" t="s">
        <v>1120</v>
      </c>
      <c r="C33" s="392" t="s">
        <v>967</v>
      </c>
      <c r="D33" s="387" t="s">
        <v>1385</v>
      </c>
      <c r="F33" s="387" t="s">
        <v>531</v>
      </c>
      <c r="I33" s="387">
        <v>36924</v>
      </c>
      <c r="J33" s="387">
        <v>26672</v>
      </c>
      <c r="L33" s="393">
        <f t="shared" ref="L33:M34" si="11">L32</f>
        <v>36924</v>
      </c>
      <c r="M33" s="393">
        <f t="shared" si="11"/>
        <v>26672</v>
      </c>
      <c r="O33" s="6">
        <f>IF(P33="Yes",'MD Rates'!$B$1,R33)</f>
        <v>44287</v>
      </c>
      <c r="P33" s="5" t="str">
        <f t="shared" si="2"/>
        <v>No</v>
      </c>
      <c r="R33" s="6">
        <v>44287</v>
      </c>
      <c r="S33" s="48"/>
      <c r="T33" s="42"/>
      <c r="U33" s="48"/>
    </row>
    <row r="34" spans="1:21" ht="14.5" hidden="1" x14ac:dyDescent="0.35">
      <c r="A34" s="387" t="s">
        <v>1115</v>
      </c>
      <c r="B34" s="89" t="s">
        <v>1120</v>
      </c>
      <c r="C34" s="392" t="s">
        <v>967</v>
      </c>
      <c r="D34" s="387" t="s">
        <v>104</v>
      </c>
      <c r="F34" s="387" t="s">
        <v>530</v>
      </c>
      <c r="I34" s="387">
        <v>36924</v>
      </c>
      <c r="J34" s="387">
        <v>26672</v>
      </c>
      <c r="L34" s="393">
        <f t="shared" si="11"/>
        <v>36924</v>
      </c>
      <c r="M34" s="393">
        <f t="shared" si="11"/>
        <v>26672</v>
      </c>
      <c r="O34" s="6">
        <f>IF(P34="Yes",'MD Rates'!$B$1,R34)</f>
        <v>43191</v>
      </c>
      <c r="P34" s="5" t="str">
        <f t="shared" si="2"/>
        <v>No</v>
      </c>
      <c r="R34" s="6">
        <v>43191</v>
      </c>
      <c r="S34" s="48"/>
      <c r="T34" s="42" t="s">
        <v>325</v>
      </c>
      <c r="U34" s="48"/>
    </row>
    <row r="35" spans="1:21" ht="14.5" hidden="1" x14ac:dyDescent="0.35">
      <c r="A35" s="387" t="s">
        <v>1115</v>
      </c>
      <c r="B35" s="89" t="s">
        <v>1120</v>
      </c>
      <c r="C35" s="392" t="s">
        <v>967</v>
      </c>
      <c r="D35" s="387" t="s">
        <v>104</v>
      </c>
      <c r="F35" s="387" t="s">
        <v>531</v>
      </c>
      <c r="I35" s="387">
        <v>36924</v>
      </c>
      <c r="J35" s="387">
        <v>26672</v>
      </c>
      <c r="L35" s="393">
        <f t="shared" si="3"/>
        <v>36924</v>
      </c>
      <c r="M35" s="393">
        <f t="shared" si="3"/>
        <v>26672</v>
      </c>
      <c r="O35" s="6">
        <f>IF(P35="Yes",'MD Rates'!$B$1,R35)</f>
        <v>43191</v>
      </c>
      <c r="P35" s="5" t="str">
        <f t="shared" si="2"/>
        <v>No</v>
      </c>
      <c r="R35" s="6">
        <v>43191</v>
      </c>
      <c r="S35" s="48"/>
      <c r="T35" s="42" t="s">
        <v>325</v>
      </c>
      <c r="U35" s="48"/>
    </row>
    <row r="36" spans="1:21" ht="14.5" hidden="1" x14ac:dyDescent="0.35">
      <c r="A36" s="387" t="s">
        <v>1115</v>
      </c>
      <c r="B36" s="89" t="s">
        <v>1120</v>
      </c>
      <c r="C36" s="392" t="s">
        <v>967</v>
      </c>
      <c r="D36" s="387" t="s">
        <v>114</v>
      </c>
      <c r="F36" s="387" t="s">
        <v>530</v>
      </c>
      <c r="I36" s="387">
        <v>36924</v>
      </c>
      <c r="J36" s="387">
        <v>26672</v>
      </c>
      <c r="L36" s="393">
        <f t="shared" ref="L36:M59" si="12">L35</f>
        <v>36924</v>
      </c>
      <c r="M36" s="393">
        <f t="shared" si="12"/>
        <v>26672</v>
      </c>
      <c r="O36" s="6">
        <f>IF(P36="Yes",'MD Rates'!$B$1,R36)</f>
        <v>43191</v>
      </c>
      <c r="P36" s="5" t="str">
        <f t="shared" si="2"/>
        <v>No</v>
      </c>
      <c r="R36" s="6">
        <v>43191</v>
      </c>
      <c r="S36" s="48"/>
      <c r="T36" s="42" t="s">
        <v>325</v>
      </c>
      <c r="U36" s="48"/>
    </row>
    <row r="37" spans="1:21" ht="14.5" hidden="1" x14ac:dyDescent="0.35">
      <c r="A37" s="387" t="s">
        <v>1115</v>
      </c>
      <c r="B37" s="89" t="s">
        <v>1120</v>
      </c>
      <c r="C37" s="392" t="s">
        <v>967</v>
      </c>
      <c r="D37" s="387" t="s">
        <v>114</v>
      </c>
      <c r="F37" s="387" t="s">
        <v>531</v>
      </c>
      <c r="I37" s="387">
        <v>36924</v>
      </c>
      <c r="J37" s="387">
        <v>26672</v>
      </c>
      <c r="L37" s="393">
        <f t="shared" si="12"/>
        <v>36924</v>
      </c>
      <c r="M37" s="393">
        <f t="shared" si="12"/>
        <v>26672</v>
      </c>
      <c r="O37" s="6">
        <f>IF(P37="Yes",'MD Rates'!$B$1,R37)</f>
        <v>43191</v>
      </c>
      <c r="P37" s="5" t="str">
        <f t="shared" si="2"/>
        <v>No</v>
      </c>
      <c r="R37" s="6">
        <v>43191</v>
      </c>
      <c r="S37" s="48"/>
      <c r="T37" s="42" t="s">
        <v>325</v>
      </c>
      <c r="U37" s="48"/>
    </row>
    <row r="38" spans="1:21" ht="14.5" hidden="1" x14ac:dyDescent="0.35">
      <c r="A38" s="387" t="s">
        <v>1115</v>
      </c>
      <c r="B38" s="89" t="s">
        <v>1120</v>
      </c>
      <c r="C38" s="392" t="s">
        <v>967</v>
      </c>
      <c r="D38" s="387" t="s">
        <v>103</v>
      </c>
      <c r="F38" s="387" t="s">
        <v>530</v>
      </c>
      <c r="I38" s="387">
        <v>36924</v>
      </c>
      <c r="J38" s="387">
        <v>26672</v>
      </c>
      <c r="L38" s="393">
        <f t="shared" si="12"/>
        <v>36924</v>
      </c>
      <c r="M38" s="393">
        <f t="shared" si="12"/>
        <v>26672</v>
      </c>
      <c r="O38" s="6">
        <f>IF(P38="Yes",'MD Rates'!$B$1,R38)</f>
        <v>43191</v>
      </c>
      <c r="P38" s="5" t="str">
        <f t="shared" si="2"/>
        <v>No</v>
      </c>
      <c r="R38" s="6">
        <v>43191</v>
      </c>
      <c r="S38" s="48"/>
      <c r="T38" s="42" t="s">
        <v>325</v>
      </c>
      <c r="U38" s="48"/>
    </row>
    <row r="39" spans="1:21" ht="14.5" hidden="1" x14ac:dyDescent="0.35">
      <c r="A39" s="387" t="s">
        <v>1115</v>
      </c>
      <c r="B39" s="89" t="s">
        <v>1120</v>
      </c>
      <c r="C39" s="392" t="s">
        <v>967</v>
      </c>
      <c r="D39" s="387" t="s">
        <v>103</v>
      </c>
      <c r="F39" s="387" t="s">
        <v>531</v>
      </c>
      <c r="I39" s="387">
        <v>36924</v>
      </c>
      <c r="J39" s="387">
        <v>26672</v>
      </c>
      <c r="L39" s="393">
        <f t="shared" si="12"/>
        <v>36924</v>
      </c>
      <c r="M39" s="393">
        <f t="shared" si="12"/>
        <v>26672</v>
      </c>
      <c r="O39" s="6">
        <f>IF(P39="Yes",'MD Rates'!$B$1,R39)</f>
        <v>43191</v>
      </c>
      <c r="P39" s="5" t="str">
        <f t="shared" si="2"/>
        <v>No</v>
      </c>
      <c r="R39" s="6">
        <v>43191</v>
      </c>
      <c r="S39" s="48"/>
      <c r="T39" s="42" t="s">
        <v>325</v>
      </c>
      <c r="U39" s="48"/>
    </row>
    <row r="40" spans="1:21" ht="14.5" hidden="1" x14ac:dyDescent="0.35">
      <c r="A40" s="387" t="s">
        <v>1115</v>
      </c>
      <c r="B40" s="89" t="s">
        <v>1120</v>
      </c>
      <c r="C40" s="392" t="s">
        <v>967</v>
      </c>
      <c r="D40" s="387" t="s">
        <v>115</v>
      </c>
      <c r="F40" s="387" t="s">
        <v>530</v>
      </c>
      <c r="I40" s="387">
        <v>36924</v>
      </c>
      <c r="J40" s="387">
        <v>26672</v>
      </c>
      <c r="L40" s="393">
        <f t="shared" si="12"/>
        <v>36924</v>
      </c>
      <c r="M40" s="393">
        <f t="shared" si="12"/>
        <v>26672</v>
      </c>
      <c r="O40" s="6">
        <f>IF(P40="Yes",'MD Rates'!$B$1,R40)</f>
        <v>43191</v>
      </c>
      <c r="P40" s="5" t="str">
        <f t="shared" si="2"/>
        <v>No</v>
      </c>
      <c r="R40" s="6">
        <v>43191</v>
      </c>
      <c r="S40" s="48"/>
      <c r="T40" s="42" t="s">
        <v>325</v>
      </c>
      <c r="U40" s="48"/>
    </row>
    <row r="41" spans="1:21" ht="14.5" hidden="1" x14ac:dyDescent="0.35">
      <c r="A41" s="387" t="s">
        <v>1115</v>
      </c>
      <c r="B41" s="89" t="s">
        <v>1120</v>
      </c>
      <c r="C41" s="392" t="s">
        <v>967</v>
      </c>
      <c r="D41" s="387" t="s">
        <v>115</v>
      </c>
      <c r="F41" s="387" t="s">
        <v>531</v>
      </c>
      <c r="I41" s="387">
        <v>36924</v>
      </c>
      <c r="J41" s="387">
        <v>26672</v>
      </c>
      <c r="L41" s="393">
        <f t="shared" si="12"/>
        <v>36924</v>
      </c>
      <c r="M41" s="393">
        <f t="shared" si="12"/>
        <v>26672</v>
      </c>
      <c r="O41" s="6">
        <f>IF(P41="Yes",'MD Rates'!$B$1,R41)</f>
        <v>43191</v>
      </c>
      <c r="P41" s="5" t="str">
        <f t="shared" si="2"/>
        <v>No</v>
      </c>
      <c r="R41" s="6">
        <v>43191</v>
      </c>
      <c r="S41" s="48"/>
      <c r="T41" s="42" t="s">
        <v>325</v>
      </c>
      <c r="U41" s="48"/>
    </row>
    <row r="42" spans="1:21" ht="14.5" hidden="1" x14ac:dyDescent="0.35">
      <c r="A42" s="387" t="s">
        <v>1115</v>
      </c>
      <c r="B42" s="89" t="s">
        <v>1120</v>
      </c>
      <c r="C42" s="392" t="s">
        <v>967</v>
      </c>
      <c r="D42" s="387" t="s">
        <v>1384</v>
      </c>
      <c r="F42" s="387" t="s">
        <v>530</v>
      </c>
      <c r="I42" s="387">
        <v>36924</v>
      </c>
      <c r="J42" s="387">
        <v>26672</v>
      </c>
      <c r="L42" s="393">
        <f t="shared" ref="L42:M42" si="13">L41</f>
        <v>36924</v>
      </c>
      <c r="M42" s="393">
        <f t="shared" si="13"/>
        <v>26672</v>
      </c>
      <c r="O42" s="6">
        <f>IF(P42="Yes",'MD Rates'!$B$1,R42)</f>
        <v>44287</v>
      </c>
      <c r="P42" s="5" t="str">
        <f t="shared" si="2"/>
        <v>No</v>
      </c>
      <c r="R42" s="6">
        <v>44287</v>
      </c>
      <c r="S42" s="48"/>
      <c r="T42" s="42"/>
      <c r="U42" s="48"/>
    </row>
    <row r="43" spans="1:21" ht="14.5" hidden="1" x14ac:dyDescent="0.35">
      <c r="A43" s="387" t="s">
        <v>1115</v>
      </c>
      <c r="B43" s="89" t="s">
        <v>1120</v>
      </c>
      <c r="C43" s="392" t="s">
        <v>967</v>
      </c>
      <c r="D43" s="387" t="s">
        <v>1384</v>
      </c>
      <c r="F43" s="387" t="s">
        <v>531</v>
      </c>
      <c r="I43" s="387">
        <v>36924</v>
      </c>
      <c r="J43" s="387">
        <v>26672</v>
      </c>
      <c r="L43" s="393">
        <f t="shared" ref="L43:M43" si="14">L42</f>
        <v>36924</v>
      </c>
      <c r="M43" s="393">
        <f t="shared" si="14"/>
        <v>26672</v>
      </c>
      <c r="O43" s="6">
        <f>IF(P43="Yes",'MD Rates'!$B$1,R43)</f>
        <v>44287</v>
      </c>
      <c r="P43" s="5" t="str">
        <f t="shared" si="2"/>
        <v>No</v>
      </c>
      <c r="R43" s="6">
        <v>44287</v>
      </c>
      <c r="S43" s="48"/>
      <c r="T43" s="42"/>
      <c r="U43" s="48"/>
    </row>
    <row r="44" spans="1:21" ht="14.5" hidden="1" x14ac:dyDescent="0.35">
      <c r="A44" s="387" t="s">
        <v>1115</v>
      </c>
      <c r="B44" s="89" t="s">
        <v>1120</v>
      </c>
      <c r="C44" s="392" t="s">
        <v>967</v>
      </c>
      <c r="D44" s="387" t="s">
        <v>1385</v>
      </c>
      <c r="F44" s="387" t="s">
        <v>530</v>
      </c>
      <c r="I44" s="387">
        <v>36924</v>
      </c>
      <c r="J44" s="387">
        <v>26672</v>
      </c>
      <c r="L44" s="393">
        <f t="shared" ref="L44:M44" si="15">L43</f>
        <v>36924</v>
      </c>
      <c r="M44" s="393">
        <f t="shared" si="15"/>
        <v>26672</v>
      </c>
      <c r="O44" s="6">
        <f>IF(P44="Yes",'MD Rates'!$B$1,R44)</f>
        <v>44287</v>
      </c>
      <c r="P44" s="5" t="str">
        <f t="shared" si="2"/>
        <v>No</v>
      </c>
      <c r="R44" s="6">
        <v>44287</v>
      </c>
      <c r="S44" s="48"/>
      <c r="T44" s="42"/>
      <c r="U44" s="48"/>
    </row>
    <row r="45" spans="1:21" ht="14.5" hidden="1" x14ac:dyDescent="0.35">
      <c r="A45" s="387" t="s">
        <v>1115</v>
      </c>
      <c r="B45" s="89" t="s">
        <v>1120</v>
      </c>
      <c r="C45" s="392" t="s">
        <v>967</v>
      </c>
      <c r="D45" s="387" t="s">
        <v>1385</v>
      </c>
      <c r="F45" s="387" t="s">
        <v>531</v>
      </c>
      <c r="I45" s="387">
        <v>36924</v>
      </c>
      <c r="J45" s="387">
        <v>26672</v>
      </c>
      <c r="L45" s="393">
        <f t="shared" ref="L45:M46" si="16">L44</f>
        <v>36924</v>
      </c>
      <c r="M45" s="393">
        <f t="shared" si="16"/>
        <v>26672</v>
      </c>
      <c r="O45" s="6">
        <f>IF(P45="Yes",'MD Rates'!$B$1,R45)</f>
        <v>44287</v>
      </c>
      <c r="P45" s="5" t="str">
        <f t="shared" si="2"/>
        <v>No</v>
      </c>
      <c r="R45" s="6">
        <v>44287</v>
      </c>
      <c r="S45" s="48"/>
      <c r="T45" s="42"/>
      <c r="U45" s="48"/>
    </row>
    <row r="46" spans="1:21" ht="14.5" hidden="1" x14ac:dyDescent="0.35">
      <c r="A46" s="387" t="s">
        <v>1116</v>
      </c>
      <c r="B46" s="89" t="s">
        <v>1120</v>
      </c>
      <c r="C46" s="392" t="s">
        <v>967</v>
      </c>
      <c r="D46" s="387" t="s">
        <v>104</v>
      </c>
      <c r="F46" s="387" t="s">
        <v>530</v>
      </c>
      <c r="I46" s="387">
        <v>36924</v>
      </c>
      <c r="J46" s="387">
        <v>26672</v>
      </c>
      <c r="L46" s="393">
        <f t="shared" si="16"/>
        <v>36924</v>
      </c>
      <c r="M46" s="393">
        <f t="shared" si="16"/>
        <v>26672</v>
      </c>
      <c r="O46" s="6">
        <f>IF(P46="Yes",'MD Rates'!$B$1,R46)</f>
        <v>43191</v>
      </c>
      <c r="P46" s="5" t="str">
        <f t="shared" si="2"/>
        <v>No</v>
      </c>
      <c r="R46" s="6">
        <v>43191</v>
      </c>
      <c r="S46" s="48"/>
      <c r="T46" s="42" t="s">
        <v>1161</v>
      </c>
      <c r="U46" s="48"/>
    </row>
    <row r="47" spans="1:21" ht="14.5" hidden="1" x14ac:dyDescent="0.35">
      <c r="A47" s="387" t="s">
        <v>1116</v>
      </c>
      <c r="B47" s="89" t="s">
        <v>1120</v>
      </c>
      <c r="C47" s="392" t="s">
        <v>967</v>
      </c>
      <c r="D47" s="387" t="s">
        <v>104</v>
      </c>
      <c r="F47" s="387" t="s">
        <v>531</v>
      </c>
      <c r="I47" s="387">
        <v>36924</v>
      </c>
      <c r="J47" s="387">
        <v>26672</v>
      </c>
      <c r="L47" s="393">
        <f t="shared" si="12"/>
        <v>36924</v>
      </c>
      <c r="M47" s="393">
        <f t="shared" si="12"/>
        <v>26672</v>
      </c>
      <c r="O47" s="6">
        <f>IF(P47="Yes",'MD Rates'!$B$1,R47)</f>
        <v>43191</v>
      </c>
      <c r="P47" s="5" t="str">
        <f t="shared" si="2"/>
        <v>No</v>
      </c>
      <c r="R47" s="6">
        <v>43191</v>
      </c>
      <c r="S47" s="48"/>
      <c r="T47" s="42" t="s">
        <v>325</v>
      </c>
      <c r="U47" s="48"/>
    </row>
    <row r="48" spans="1:21" ht="14.5" hidden="1" x14ac:dyDescent="0.35">
      <c r="A48" s="387" t="s">
        <v>1116</v>
      </c>
      <c r="B48" s="89" t="s">
        <v>1120</v>
      </c>
      <c r="C48" s="392" t="s">
        <v>967</v>
      </c>
      <c r="D48" s="387" t="s">
        <v>114</v>
      </c>
      <c r="F48" s="387" t="s">
        <v>530</v>
      </c>
      <c r="I48" s="387">
        <v>36924</v>
      </c>
      <c r="J48" s="387">
        <v>26672</v>
      </c>
      <c r="L48" s="393">
        <f t="shared" si="12"/>
        <v>36924</v>
      </c>
      <c r="M48" s="393">
        <f t="shared" si="12"/>
        <v>26672</v>
      </c>
      <c r="O48" s="6">
        <f>IF(P48="Yes",'MD Rates'!$B$1,R48)</f>
        <v>43191</v>
      </c>
      <c r="P48" s="5" t="str">
        <f t="shared" si="2"/>
        <v>No</v>
      </c>
      <c r="R48" s="6">
        <v>43191</v>
      </c>
      <c r="S48" s="48"/>
      <c r="T48" s="42" t="s">
        <v>325</v>
      </c>
      <c r="U48" s="48"/>
    </row>
    <row r="49" spans="1:21" ht="14.5" hidden="1" x14ac:dyDescent="0.35">
      <c r="A49" s="387" t="s">
        <v>1116</v>
      </c>
      <c r="B49" s="89" t="s">
        <v>1120</v>
      </c>
      <c r="C49" s="392" t="s">
        <v>967</v>
      </c>
      <c r="D49" s="387" t="s">
        <v>114</v>
      </c>
      <c r="F49" s="387" t="s">
        <v>531</v>
      </c>
      <c r="I49" s="387">
        <v>36924</v>
      </c>
      <c r="J49" s="387">
        <v>26672</v>
      </c>
      <c r="L49" s="393">
        <f t="shared" si="12"/>
        <v>36924</v>
      </c>
      <c r="M49" s="393">
        <f t="shared" si="12"/>
        <v>26672</v>
      </c>
      <c r="O49" s="6">
        <f>IF(P49="Yes",'MD Rates'!$B$1,R49)</f>
        <v>43191</v>
      </c>
      <c r="P49" s="5" t="str">
        <f t="shared" si="2"/>
        <v>No</v>
      </c>
      <c r="R49" s="6">
        <v>43191</v>
      </c>
      <c r="S49" s="48"/>
      <c r="T49" s="42" t="s">
        <v>325</v>
      </c>
      <c r="U49" s="48"/>
    </row>
    <row r="50" spans="1:21" ht="14.5" hidden="1" x14ac:dyDescent="0.35">
      <c r="A50" s="387" t="s">
        <v>1116</v>
      </c>
      <c r="B50" s="89" t="s">
        <v>1120</v>
      </c>
      <c r="C50" s="392" t="s">
        <v>967</v>
      </c>
      <c r="D50" s="387" t="s">
        <v>103</v>
      </c>
      <c r="F50" s="387" t="s">
        <v>530</v>
      </c>
      <c r="I50" s="387">
        <v>36924</v>
      </c>
      <c r="J50" s="387">
        <v>26672</v>
      </c>
      <c r="L50" s="393">
        <f t="shared" si="12"/>
        <v>36924</v>
      </c>
      <c r="M50" s="393">
        <f t="shared" si="12"/>
        <v>26672</v>
      </c>
      <c r="O50" s="6">
        <f>IF(P50="Yes",'MD Rates'!$B$1,R50)</f>
        <v>43191</v>
      </c>
      <c r="P50" s="5" t="str">
        <f t="shared" si="2"/>
        <v>No</v>
      </c>
      <c r="R50" s="6">
        <v>43191</v>
      </c>
      <c r="S50" s="48"/>
      <c r="T50" s="42" t="s">
        <v>325</v>
      </c>
      <c r="U50" s="48"/>
    </row>
    <row r="51" spans="1:21" ht="14.5" hidden="1" x14ac:dyDescent="0.35">
      <c r="A51" s="387" t="s">
        <v>1116</v>
      </c>
      <c r="B51" s="89" t="s">
        <v>1120</v>
      </c>
      <c r="C51" s="392" t="s">
        <v>967</v>
      </c>
      <c r="D51" s="387" t="s">
        <v>103</v>
      </c>
      <c r="F51" s="387" t="s">
        <v>531</v>
      </c>
      <c r="I51" s="387">
        <v>36924</v>
      </c>
      <c r="J51" s="387">
        <v>26672</v>
      </c>
      <c r="L51" s="393">
        <f t="shared" si="12"/>
        <v>36924</v>
      </c>
      <c r="M51" s="393">
        <f t="shared" si="12"/>
        <v>26672</v>
      </c>
      <c r="O51" s="6">
        <f>IF(P51="Yes",'MD Rates'!$B$1,R51)</f>
        <v>43191</v>
      </c>
      <c r="P51" s="5" t="str">
        <f t="shared" si="2"/>
        <v>No</v>
      </c>
      <c r="R51" s="6">
        <v>43191</v>
      </c>
      <c r="S51" s="48"/>
      <c r="T51" s="42" t="s">
        <v>325</v>
      </c>
      <c r="U51" s="48"/>
    </row>
    <row r="52" spans="1:21" ht="14.5" hidden="1" x14ac:dyDescent="0.35">
      <c r="A52" s="387" t="s">
        <v>1116</v>
      </c>
      <c r="B52" s="89" t="s">
        <v>1120</v>
      </c>
      <c r="C52" s="392" t="s">
        <v>967</v>
      </c>
      <c r="D52" s="387" t="s">
        <v>115</v>
      </c>
      <c r="F52" s="387" t="s">
        <v>530</v>
      </c>
      <c r="I52" s="387">
        <v>36924</v>
      </c>
      <c r="J52" s="387">
        <v>26672</v>
      </c>
      <c r="L52" s="393">
        <f t="shared" si="12"/>
        <v>36924</v>
      </c>
      <c r="M52" s="393">
        <f t="shared" si="12"/>
        <v>26672</v>
      </c>
      <c r="O52" s="6">
        <f>IF(P52="Yes",'MD Rates'!$B$1,R52)</f>
        <v>43191</v>
      </c>
      <c r="P52" s="5" t="str">
        <f t="shared" si="2"/>
        <v>No</v>
      </c>
      <c r="R52" s="6">
        <v>43191</v>
      </c>
      <c r="S52" s="48"/>
      <c r="T52" s="42" t="s">
        <v>325</v>
      </c>
      <c r="U52" s="48"/>
    </row>
    <row r="53" spans="1:21" ht="14.5" hidden="1" x14ac:dyDescent="0.35">
      <c r="A53" s="387" t="s">
        <v>1116</v>
      </c>
      <c r="B53" s="89" t="s">
        <v>1120</v>
      </c>
      <c r="C53" s="392" t="s">
        <v>967</v>
      </c>
      <c r="D53" s="387" t="s">
        <v>115</v>
      </c>
      <c r="F53" s="387" t="s">
        <v>531</v>
      </c>
      <c r="I53" s="387">
        <v>36924</v>
      </c>
      <c r="J53" s="387">
        <v>26672</v>
      </c>
      <c r="L53" s="393">
        <f t="shared" si="12"/>
        <v>36924</v>
      </c>
      <c r="M53" s="393">
        <f t="shared" si="12"/>
        <v>26672</v>
      </c>
      <c r="O53" s="6">
        <f>IF(P53="Yes",'MD Rates'!$B$1,R53)</f>
        <v>43191</v>
      </c>
      <c r="P53" s="5" t="str">
        <f t="shared" si="2"/>
        <v>No</v>
      </c>
      <c r="R53" s="6">
        <v>43191</v>
      </c>
      <c r="S53" s="48"/>
      <c r="T53" s="42" t="s">
        <v>325</v>
      </c>
      <c r="U53" s="48"/>
    </row>
    <row r="54" spans="1:21" ht="14.5" hidden="1" x14ac:dyDescent="0.35">
      <c r="A54" s="387" t="s">
        <v>1116</v>
      </c>
      <c r="B54" s="89" t="s">
        <v>1120</v>
      </c>
      <c r="C54" s="392" t="s">
        <v>967</v>
      </c>
      <c r="D54" s="387" t="s">
        <v>1384</v>
      </c>
      <c r="F54" s="387" t="s">
        <v>530</v>
      </c>
      <c r="I54" s="387">
        <v>36924</v>
      </c>
      <c r="J54" s="387">
        <v>26672</v>
      </c>
      <c r="L54" s="393">
        <f t="shared" ref="L54:M54" si="17">L53</f>
        <v>36924</v>
      </c>
      <c r="M54" s="393">
        <f t="shared" si="17"/>
        <v>26672</v>
      </c>
      <c r="O54" s="6">
        <f>IF(P54="Yes",'MD Rates'!$B$1,R54)</f>
        <v>44287</v>
      </c>
      <c r="P54" s="5" t="str">
        <f t="shared" si="2"/>
        <v>No</v>
      </c>
      <c r="R54" s="6">
        <v>44287</v>
      </c>
      <c r="S54" s="48"/>
      <c r="T54" s="42"/>
      <c r="U54" s="48"/>
    </row>
    <row r="55" spans="1:21" ht="14.5" hidden="1" x14ac:dyDescent="0.35">
      <c r="A55" s="387" t="s">
        <v>1116</v>
      </c>
      <c r="B55" s="89" t="s">
        <v>1120</v>
      </c>
      <c r="C55" s="392" t="s">
        <v>967</v>
      </c>
      <c r="D55" s="387" t="s">
        <v>1384</v>
      </c>
      <c r="F55" s="387" t="s">
        <v>531</v>
      </c>
      <c r="I55" s="387">
        <v>36924</v>
      </c>
      <c r="J55" s="387">
        <v>26672</v>
      </c>
      <c r="L55" s="393">
        <f t="shared" ref="L55:M55" si="18">L54</f>
        <v>36924</v>
      </c>
      <c r="M55" s="393">
        <f t="shared" si="18"/>
        <v>26672</v>
      </c>
      <c r="O55" s="6">
        <f>IF(P55="Yes",'MD Rates'!$B$1,R55)</f>
        <v>44287</v>
      </c>
      <c r="P55" s="5" t="str">
        <f t="shared" si="2"/>
        <v>No</v>
      </c>
      <c r="R55" s="6">
        <v>44287</v>
      </c>
      <c r="S55" s="48"/>
      <c r="T55" s="42"/>
      <c r="U55" s="48"/>
    </row>
    <row r="56" spans="1:21" ht="14.5" hidden="1" x14ac:dyDescent="0.35">
      <c r="A56" s="387" t="s">
        <v>1116</v>
      </c>
      <c r="B56" s="89" t="s">
        <v>1120</v>
      </c>
      <c r="C56" s="392" t="s">
        <v>967</v>
      </c>
      <c r="D56" s="387" t="s">
        <v>1385</v>
      </c>
      <c r="F56" s="387" t="s">
        <v>530</v>
      </c>
      <c r="I56" s="387">
        <v>36924</v>
      </c>
      <c r="J56" s="387">
        <v>26672</v>
      </c>
      <c r="L56" s="393">
        <f t="shared" ref="L56:M56" si="19">L55</f>
        <v>36924</v>
      </c>
      <c r="M56" s="393">
        <f t="shared" si="19"/>
        <v>26672</v>
      </c>
      <c r="O56" s="6">
        <f>IF(P56="Yes",'MD Rates'!$B$1,R56)</f>
        <v>44287</v>
      </c>
      <c r="P56" s="5" t="str">
        <f t="shared" si="2"/>
        <v>No</v>
      </c>
      <c r="R56" s="6">
        <v>44287</v>
      </c>
      <c r="S56" s="48"/>
      <c r="T56" s="42"/>
      <c r="U56" s="48"/>
    </row>
    <row r="57" spans="1:21" ht="14.5" hidden="1" x14ac:dyDescent="0.35">
      <c r="A57" s="387" t="s">
        <v>1116</v>
      </c>
      <c r="B57" s="89" t="s">
        <v>1120</v>
      </c>
      <c r="C57" s="392" t="s">
        <v>967</v>
      </c>
      <c r="D57" s="387" t="s">
        <v>1385</v>
      </c>
      <c r="F57" s="387" t="s">
        <v>531</v>
      </c>
      <c r="I57" s="387">
        <v>36924</v>
      </c>
      <c r="J57" s="387">
        <v>26672</v>
      </c>
      <c r="L57" s="393">
        <f t="shared" ref="L57:M58" si="20">L56</f>
        <v>36924</v>
      </c>
      <c r="M57" s="393">
        <f t="shared" si="20"/>
        <v>26672</v>
      </c>
      <c r="O57" s="6">
        <f>IF(P57="Yes",'MD Rates'!$B$1,R57)</f>
        <v>44287</v>
      </c>
      <c r="P57" s="5" t="str">
        <f t="shared" si="2"/>
        <v>No</v>
      </c>
      <c r="R57" s="6">
        <v>44287</v>
      </c>
      <c r="S57" s="48"/>
      <c r="T57" s="42"/>
      <c r="U57" s="48"/>
    </row>
    <row r="58" spans="1:21" ht="14.5" hidden="1" x14ac:dyDescent="0.35">
      <c r="A58" s="387" t="s">
        <v>111</v>
      </c>
      <c r="B58" s="89" t="s">
        <v>1120</v>
      </c>
      <c r="C58" s="392" t="s">
        <v>967</v>
      </c>
      <c r="D58" s="387" t="s">
        <v>104</v>
      </c>
      <c r="F58" s="387" t="s">
        <v>530</v>
      </c>
      <c r="I58" s="387">
        <v>36924</v>
      </c>
      <c r="J58" s="387">
        <v>26672</v>
      </c>
      <c r="L58" s="393">
        <f t="shared" si="20"/>
        <v>36924</v>
      </c>
      <c r="M58" s="393">
        <f t="shared" si="20"/>
        <v>26672</v>
      </c>
      <c r="O58" s="6">
        <f>IF(P58="Yes",'MD Rates'!$B$1,R58)</f>
        <v>43191</v>
      </c>
      <c r="P58" s="5" t="str">
        <f t="shared" si="2"/>
        <v>No</v>
      </c>
      <c r="R58" s="6">
        <v>43191</v>
      </c>
      <c r="S58" s="48"/>
      <c r="T58" s="42" t="s">
        <v>325</v>
      </c>
      <c r="U58" s="48"/>
    </row>
    <row r="59" spans="1:21" ht="14.5" hidden="1" x14ac:dyDescent="0.35">
      <c r="A59" s="387" t="s">
        <v>111</v>
      </c>
      <c r="B59" s="89" t="s">
        <v>1120</v>
      </c>
      <c r="C59" s="392" t="s">
        <v>967</v>
      </c>
      <c r="D59" s="387" t="s">
        <v>104</v>
      </c>
      <c r="F59" s="387" t="s">
        <v>531</v>
      </c>
      <c r="I59" s="387">
        <v>36924</v>
      </c>
      <c r="J59" s="387">
        <v>26672</v>
      </c>
      <c r="L59" s="393">
        <f t="shared" si="12"/>
        <v>36924</v>
      </c>
      <c r="M59" s="393">
        <f t="shared" si="12"/>
        <v>26672</v>
      </c>
      <c r="O59" s="6">
        <f>IF(P59="Yes",'MD Rates'!$B$1,R59)</f>
        <v>43191</v>
      </c>
      <c r="P59" s="5" t="str">
        <f t="shared" si="2"/>
        <v>No</v>
      </c>
      <c r="R59" s="6">
        <v>43191</v>
      </c>
      <c r="S59" s="48"/>
      <c r="T59" s="42" t="s">
        <v>325</v>
      </c>
      <c r="U59" s="48"/>
    </row>
    <row r="60" spans="1:21" ht="14.5" hidden="1" x14ac:dyDescent="0.35">
      <c r="A60" s="387" t="s">
        <v>111</v>
      </c>
      <c r="B60" s="89" t="s">
        <v>1120</v>
      </c>
      <c r="C60" s="392" t="s">
        <v>967</v>
      </c>
      <c r="D60" s="387" t="s">
        <v>114</v>
      </c>
      <c r="F60" s="387" t="s">
        <v>530</v>
      </c>
      <c r="I60" s="387">
        <v>36924</v>
      </c>
      <c r="J60" s="387">
        <v>26672</v>
      </c>
      <c r="L60" s="393">
        <f t="shared" ref="L60:M83" si="21">L59</f>
        <v>36924</v>
      </c>
      <c r="M60" s="393">
        <f t="shared" si="21"/>
        <v>26672</v>
      </c>
      <c r="O60" s="6">
        <f>IF(P60="Yes",'MD Rates'!$B$1,R60)</f>
        <v>43191</v>
      </c>
      <c r="P60" s="5" t="str">
        <f t="shared" si="2"/>
        <v>No</v>
      </c>
      <c r="R60" s="6">
        <v>43191</v>
      </c>
      <c r="S60" s="48"/>
      <c r="T60" s="42" t="s">
        <v>325</v>
      </c>
      <c r="U60" s="48"/>
    </row>
    <row r="61" spans="1:21" ht="14.5" hidden="1" x14ac:dyDescent="0.35">
      <c r="A61" s="387" t="s">
        <v>111</v>
      </c>
      <c r="B61" s="89" t="s">
        <v>1120</v>
      </c>
      <c r="C61" s="392" t="s">
        <v>967</v>
      </c>
      <c r="D61" s="387" t="s">
        <v>114</v>
      </c>
      <c r="F61" s="387" t="s">
        <v>531</v>
      </c>
      <c r="I61" s="387">
        <v>36924</v>
      </c>
      <c r="J61" s="387">
        <v>26672</v>
      </c>
      <c r="L61" s="393">
        <f t="shared" si="21"/>
        <v>36924</v>
      </c>
      <c r="M61" s="393">
        <f t="shared" si="21"/>
        <v>26672</v>
      </c>
      <c r="O61" s="6">
        <f>IF(P61="Yes",'MD Rates'!$B$1,R61)</f>
        <v>43191</v>
      </c>
      <c r="P61" s="5" t="str">
        <f t="shared" si="2"/>
        <v>No</v>
      </c>
      <c r="R61" s="6">
        <v>43191</v>
      </c>
      <c r="S61" s="48"/>
      <c r="T61" s="42" t="s">
        <v>325</v>
      </c>
      <c r="U61" s="48"/>
    </row>
    <row r="62" spans="1:21" ht="14.5" hidden="1" x14ac:dyDescent="0.35">
      <c r="A62" s="387" t="s">
        <v>111</v>
      </c>
      <c r="B62" s="89" t="s">
        <v>1120</v>
      </c>
      <c r="C62" s="392" t="s">
        <v>967</v>
      </c>
      <c r="D62" s="387" t="s">
        <v>103</v>
      </c>
      <c r="F62" s="387" t="s">
        <v>530</v>
      </c>
      <c r="I62" s="387">
        <v>36924</v>
      </c>
      <c r="J62" s="387">
        <v>26672</v>
      </c>
      <c r="L62" s="393">
        <f t="shared" si="21"/>
        <v>36924</v>
      </c>
      <c r="M62" s="393">
        <f t="shared" si="21"/>
        <v>26672</v>
      </c>
      <c r="O62" s="6">
        <f>IF(P62="Yes",'MD Rates'!$B$1,R62)</f>
        <v>43191</v>
      </c>
      <c r="P62" s="5" t="str">
        <f t="shared" si="2"/>
        <v>No</v>
      </c>
      <c r="R62" s="6">
        <v>43191</v>
      </c>
      <c r="S62" s="48"/>
      <c r="T62" s="42" t="s">
        <v>325</v>
      </c>
      <c r="U62" s="48"/>
    </row>
    <row r="63" spans="1:21" ht="14.5" hidden="1" x14ac:dyDescent="0.35">
      <c r="A63" s="387" t="s">
        <v>111</v>
      </c>
      <c r="B63" s="89" t="s">
        <v>1120</v>
      </c>
      <c r="C63" s="392" t="s">
        <v>967</v>
      </c>
      <c r="D63" s="387" t="s">
        <v>103</v>
      </c>
      <c r="F63" s="387" t="s">
        <v>531</v>
      </c>
      <c r="I63" s="387">
        <v>36924</v>
      </c>
      <c r="J63" s="387">
        <v>26672</v>
      </c>
      <c r="L63" s="393">
        <f t="shared" si="21"/>
        <v>36924</v>
      </c>
      <c r="M63" s="393">
        <f t="shared" si="21"/>
        <v>26672</v>
      </c>
      <c r="O63" s="6">
        <f>IF(P63="Yes",'MD Rates'!$B$1,R63)</f>
        <v>43191</v>
      </c>
      <c r="P63" s="5" t="str">
        <f t="shared" si="2"/>
        <v>No</v>
      </c>
      <c r="R63" s="6">
        <v>43191</v>
      </c>
      <c r="S63" s="48"/>
      <c r="T63" s="42" t="s">
        <v>325</v>
      </c>
      <c r="U63" s="48"/>
    </row>
    <row r="64" spans="1:21" ht="14.5" hidden="1" x14ac:dyDescent="0.35">
      <c r="A64" s="387" t="s">
        <v>111</v>
      </c>
      <c r="B64" s="89" t="s">
        <v>1120</v>
      </c>
      <c r="C64" s="392" t="s">
        <v>967</v>
      </c>
      <c r="D64" s="387" t="s">
        <v>115</v>
      </c>
      <c r="F64" s="387" t="s">
        <v>530</v>
      </c>
      <c r="I64" s="387">
        <v>36924</v>
      </c>
      <c r="J64" s="387">
        <v>26672</v>
      </c>
      <c r="L64" s="393">
        <f t="shared" si="21"/>
        <v>36924</v>
      </c>
      <c r="M64" s="393">
        <f t="shared" si="21"/>
        <v>26672</v>
      </c>
      <c r="O64" s="6">
        <f>IF(P64="Yes",'MD Rates'!$B$1,R64)</f>
        <v>43191</v>
      </c>
      <c r="P64" s="5" t="str">
        <f t="shared" si="2"/>
        <v>No</v>
      </c>
      <c r="R64" s="6">
        <v>43191</v>
      </c>
      <c r="S64" s="48"/>
      <c r="T64" s="42" t="s">
        <v>325</v>
      </c>
      <c r="U64" s="48"/>
    </row>
    <row r="65" spans="1:21" ht="14.5" hidden="1" x14ac:dyDescent="0.35">
      <c r="A65" s="387" t="s">
        <v>111</v>
      </c>
      <c r="B65" s="89" t="s">
        <v>1120</v>
      </c>
      <c r="C65" s="392" t="s">
        <v>967</v>
      </c>
      <c r="D65" s="387" t="s">
        <v>115</v>
      </c>
      <c r="F65" s="387" t="s">
        <v>531</v>
      </c>
      <c r="I65" s="387">
        <v>36924</v>
      </c>
      <c r="J65" s="387">
        <v>26672</v>
      </c>
      <c r="L65" s="393">
        <f t="shared" si="21"/>
        <v>36924</v>
      </c>
      <c r="M65" s="393">
        <f t="shared" si="21"/>
        <v>26672</v>
      </c>
      <c r="O65" s="6">
        <f>IF(P65="Yes",'MD Rates'!$B$1,R65)</f>
        <v>43191</v>
      </c>
      <c r="P65" s="5" t="str">
        <f t="shared" si="2"/>
        <v>No</v>
      </c>
      <c r="R65" s="6">
        <v>43191</v>
      </c>
      <c r="S65" s="48"/>
      <c r="T65" s="42" t="s">
        <v>325</v>
      </c>
      <c r="U65" s="48"/>
    </row>
    <row r="66" spans="1:21" ht="14.5" hidden="1" x14ac:dyDescent="0.35">
      <c r="A66" s="387" t="s">
        <v>111</v>
      </c>
      <c r="B66" s="89" t="s">
        <v>1120</v>
      </c>
      <c r="C66" s="392" t="s">
        <v>967</v>
      </c>
      <c r="D66" s="387" t="s">
        <v>1384</v>
      </c>
      <c r="F66" s="387" t="s">
        <v>530</v>
      </c>
      <c r="I66" s="387">
        <v>36924</v>
      </c>
      <c r="J66" s="387">
        <v>26672</v>
      </c>
      <c r="L66" s="393">
        <f t="shared" ref="L66:M66" si="22">L65</f>
        <v>36924</v>
      </c>
      <c r="M66" s="393">
        <f t="shared" si="22"/>
        <v>26672</v>
      </c>
      <c r="O66" s="6">
        <f>IF(P66="Yes",'MD Rates'!$B$1,R66)</f>
        <v>44287</v>
      </c>
      <c r="P66" s="5" t="str">
        <f t="shared" si="2"/>
        <v>No</v>
      </c>
      <c r="R66" s="6">
        <v>44287</v>
      </c>
      <c r="S66" s="48"/>
      <c r="T66" s="42"/>
      <c r="U66" s="48"/>
    </row>
    <row r="67" spans="1:21" ht="14.5" hidden="1" x14ac:dyDescent="0.35">
      <c r="A67" s="387" t="s">
        <v>111</v>
      </c>
      <c r="B67" s="89" t="s">
        <v>1120</v>
      </c>
      <c r="C67" s="392" t="s">
        <v>967</v>
      </c>
      <c r="D67" s="387" t="s">
        <v>1384</v>
      </c>
      <c r="F67" s="387" t="s">
        <v>531</v>
      </c>
      <c r="I67" s="387">
        <v>36924</v>
      </c>
      <c r="J67" s="387">
        <v>26672</v>
      </c>
      <c r="L67" s="393">
        <f t="shared" ref="L67:M67" si="23">L66</f>
        <v>36924</v>
      </c>
      <c r="M67" s="393">
        <f t="shared" si="23"/>
        <v>26672</v>
      </c>
      <c r="O67" s="6">
        <f>IF(P67="Yes",'MD Rates'!$B$1,R67)</f>
        <v>44287</v>
      </c>
      <c r="P67" s="5" t="str">
        <f t="shared" si="2"/>
        <v>No</v>
      </c>
      <c r="R67" s="6">
        <v>44287</v>
      </c>
      <c r="S67" s="48"/>
      <c r="T67" s="42"/>
      <c r="U67" s="48"/>
    </row>
    <row r="68" spans="1:21" ht="14.5" hidden="1" x14ac:dyDescent="0.35">
      <c r="A68" s="387" t="s">
        <v>111</v>
      </c>
      <c r="B68" s="89" t="s">
        <v>1120</v>
      </c>
      <c r="C68" s="392" t="s">
        <v>967</v>
      </c>
      <c r="D68" s="387" t="s">
        <v>1385</v>
      </c>
      <c r="F68" s="387" t="s">
        <v>530</v>
      </c>
      <c r="I68" s="387">
        <v>36924</v>
      </c>
      <c r="J68" s="387">
        <v>26672</v>
      </c>
      <c r="L68" s="393">
        <f t="shared" ref="L68:M68" si="24">L67</f>
        <v>36924</v>
      </c>
      <c r="M68" s="393">
        <f t="shared" si="24"/>
        <v>26672</v>
      </c>
      <c r="O68" s="6">
        <f>IF(P68="Yes",'MD Rates'!$B$1,R68)</f>
        <v>44287</v>
      </c>
      <c r="P68" s="5" t="str">
        <f t="shared" si="2"/>
        <v>No</v>
      </c>
      <c r="R68" s="6">
        <v>44287</v>
      </c>
      <c r="S68" s="48"/>
      <c r="T68" s="42"/>
      <c r="U68" s="48"/>
    </row>
    <row r="69" spans="1:21" ht="14.5" hidden="1" x14ac:dyDescent="0.35">
      <c r="A69" s="387" t="s">
        <v>111</v>
      </c>
      <c r="B69" s="89" t="s">
        <v>1120</v>
      </c>
      <c r="C69" s="392" t="s">
        <v>967</v>
      </c>
      <c r="D69" s="387" t="s">
        <v>1385</v>
      </c>
      <c r="F69" s="387" t="s">
        <v>531</v>
      </c>
      <c r="I69" s="387">
        <v>36924</v>
      </c>
      <c r="J69" s="387">
        <v>26672</v>
      </c>
      <c r="L69" s="393">
        <f t="shared" ref="L69:M70" si="25">L68</f>
        <v>36924</v>
      </c>
      <c r="M69" s="393">
        <f t="shared" si="25"/>
        <v>26672</v>
      </c>
      <c r="O69" s="6">
        <f>IF(P69="Yes",'MD Rates'!$B$1,R69)</f>
        <v>44287</v>
      </c>
      <c r="P69" s="5" t="str">
        <f t="shared" si="2"/>
        <v>No</v>
      </c>
      <c r="R69" s="6">
        <v>44287</v>
      </c>
      <c r="S69" s="48"/>
      <c r="T69" s="42"/>
      <c r="U69" s="48"/>
    </row>
    <row r="70" spans="1:21" ht="14.5" hidden="1" x14ac:dyDescent="0.35">
      <c r="A70" s="387" t="s">
        <v>1117</v>
      </c>
      <c r="B70" s="89" t="s">
        <v>1120</v>
      </c>
      <c r="C70" s="392" t="s">
        <v>967</v>
      </c>
      <c r="D70" s="387" t="s">
        <v>104</v>
      </c>
      <c r="F70" s="387" t="s">
        <v>530</v>
      </c>
      <c r="I70" s="387">
        <v>36924</v>
      </c>
      <c r="J70" s="387">
        <v>26672</v>
      </c>
      <c r="L70" s="393">
        <f t="shared" si="25"/>
        <v>36924</v>
      </c>
      <c r="M70" s="393">
        <f t="shared" si="25"/>
        <v>26672</v>
      </c>
      <c r="O70" s="6">
        <f>IF(P70="Yes",'MD Rates'!$B$1,R70)</f>
        <v>43191</v>
      </c>
      <c r="P70" s="5" t="str">
        <f t="shared" si="2"/>
        <v>No</v>
      </c>
      <c r="R70" s="6">
        <v>43191</v>
      </c>
      <c r="S70" s="48"/>
      <c r="T70" s="42" t="s">
        <v>325</v>
      </c>
      <c r="U70" s="48"/>
    </row>
    <row r="71" spans="1:21" ht="14.5" hidden="1" x14ac:dyDescent="0.35">
      <c r="A71" s="387" t="s">
        <v>1117</v>
      </c>
      <c r="B71" s="89" t="s">
        <v>1120</v>
      </c>
      <c r="C71" s="392" t="s">
        <v>967</v>
      </c>
      <c r="D71" s="387" t="s">
        <v>104</v>
      </c>
      <c r="F71" s="387" t="s">
        <v>531</v>
      </c>
      <c r="I71" s="387">
        <v>36924</v>
      </c>
      <c r="J71" s="387">
        <v>26672</v>
      </c>
      <c r="L71" s="393">
        <f t="shared" si="21"/>
        <v>36924</v>
      </c>
      <c r="M71" s="393">
        <f t="shared" si="21"/>
        <v>26672</v>
      </c>
      <c r="O71" s="6">
        <f>IF(P71="Yes",'MD Rates'!$B$1,R71)</f>
        <v>43191</v>
      </c>
      <c r="P71" s="5" t="str">
        <f t="shared" si="2"/>
        <v>No</v>
      </c>
      <c r="R71" s="6">
        <v>43191</v>
      </c>
      <c r="S71" s="48"/>
      <c r="T71" s="42" t="s">
        <v>325</v>
      </c>
      <c r="U71" s="48"/>
    </row>
    <row r="72" spans="1:21" ht="14.5" hidden="1" x14ac:dyDescent="0.35">
      <c r="A72" s="387" t="s">
        <v>1117</v>
      </c>
      <c r="B72" s="89" t="s">
        <v>1120</v>
      </c>
      <c r="C72" s="392" t="s">
        <v>967</v>
      </c>
      <c r="D72" s="387" t="s">
        <v>114</v>
      </c>
      <c r="F72" s="387" t="s">
        <v>530</v>
      </c>
      <c r="I72" s="387">
        <v>36924</v>
      </c>
      <c r="J72" s="387">
        <v>26672</v>
      </c>
      <c r="L72" s="393">
        <f t="shared" si="21"/>
        <v>36924</v>
      </c>
      <c r="M72" s="393">
        <f t="shared" si="21"/>
        <v>26672</v>
      </c>
      <c r="O72" s="6">
        <f>IF(P72="Yes",'MD Rates'!$B$1,R72)</f>
        <v>43191</v>
      </c>
      <c r="P72" s="5" t="str">
        <f t="shared" si="2"/>
        <v>No</v>
      </c>
      <c r="R72" s="6">
        <v>43191</v>
      </c>
      <c r="S72" s="48"/>
      <c r="T72" s="42" t="s">
        <v>325</v>
      </c>
      <c r="U72" s="48"/>
    </row>
    <row r="73" spans="1:21" ht="14.5" hidden="1" x14ac:dyDescent="0.35">
      <c r="A73" s="387" t="s">
        <v>1117</v>
      </c>
      <c r="B73" s="89" t="s">
        <v>1120</v>
      </c>
      <c r="C73" s="392" t="s">
        <v>967</v>
      </c>
      <c r="D73" s="387" t="s">
        <v>114</v>
      </c>
      <c r="F73" s="387" t="s">
        <v>531</v>
      </c>
      <c r="I73" s="387">
        <v>36924</v>
      </c>
      <c r="J73" s="387">
        <v>26672</v>
      </c>
      <c r="L73" s="393">
        <f t="shared" si="21"/>
        <v>36924</v>
      </c>
      <c r="M73" s="393">
        <f t="shared" si="21"/>
        <v>26672</v>
      </c>
      <c r="O73" s="6">
        <f>IF(P73="Yes",'MD Rates'!$B$1,R73)</f>
        <v>43191</v>
      </c>
      <c r="P73" s="5" t="str">
        <f t="shared" si="2"/>
        <v>No</v>
      </c>
      <c r="R73" s="6">
        <v>43191</v>
      </c>
      <c r="S73" s="48"/>
      <c r="T73" s="42" t="s">
        <v>325</v>
      </c>
      <c r="U73" s="48"/>
    </row>
    <row r="74" spans="1:21" ht="14.5" hidden="1" x14ac:dyDescent="0.35">
      <c r="A74" s="387" t="s">
        <v>1117</v>
      </c>
      <c r="B74" s="89" t="s">
        <v>1120</v>
      </c>
      <c r="C74" s="392" t="s">
        <v>967</v>
      </c>
      <c r="D74" s="387" t="s">
        <v>103</v>
      </c>
      <c r="F74" s="387" t="s">
        <v>530</v>
      </c>
      <c r="I74" s="387">
        <v>36924</v>
      </c>
      <c r="J74" s="387">
        <v>26672</v>
      </c>
      <c r="L74" s="393">
        <f t="shared" si="21"/>
        <v>36924</v>
      </c>
      <c r="M74" s="393">
        <f t="shared" si="21"/>
        <v>26672</v>
      </c>
      <c r="O74" s="6">
        <f>IF(P74="Yes",'MD Rates'!$B$1,R74)</f>
        <v>43191</v>
      </c>
      <c r="P74" s="5" t="str">
        <f t="shared" si="2"/>
        <v>No</v>
      </c>
      <c r="R74" s="6">
        <v>43191</v>
      </c>
      <c r="S74" s="48"/>
      <c r="T74" s="42" t="s">
        <v>325</v>
      </c>
      <c r="U74" s="48"/>
    </row>
    <row r="75" spans="1:21" ht="14.5" hidden="1" x14ac:dyDescent="0.35">
      <c r="A75" s="387" t="s">
        <v>1117</v>
      </c>
      <c r="B75" s="89" t="s">
        <v>1120</v>
      </c>
      <c r="C75" s="392" t="s">
        <v>967</v>
      </c>
      <c r="D75" s="387" t="s">
        <v>103</v>
      </c>
      <c r="F75" s="387" t="s">
        <v>531</v>
      </c>
      <c r="I75" s="387">
        <v>36924</v>
      </c>
      <c r="J75" s="387">
        <v>26672</v>
      </c>
      <c r="L75" s="393">
        <f t="shared" si="21"/>
        <v>36924</v>
      </c>
      <c r="M75" s="393">
        <f t="shared" si="21"/>
        <v>26672</v>
      </c>
      <c r="O75" s="6">
        <f>IF(P75="Yes",'MD Rates'!$B$1,R75)</f>
        <v>43191</v>
      </c>
      <c r="P75" s="5" t="str">
        <f t="shared" si="2"/>
        <v>No</v>
      </c>
      <c r="R75" s="6">
        <v>43191</v>
      </c>
      <c r="S75" s="48"/>
      <c r="T75" s="42" t="s">
        <v>325</v>
      </c>
      <c r="U75" s="48"/>
    </row>
    <row r="76" spans="1:21" ht="14.5" hidden="1" x14ac:dyDescent="0.35">
      <c r="A76" s="387" t="s">
        <v>1117</v>
      </c>
      <c r="B76" s="89" t="s">
        <v>1120</v>
      </c>
      <c r="C76" s="392" t="s">
        <v>967</v>
      </c>
      <c r="D76" s="387" t="s">
        <v>115</v>
      </c>
      <c r="F76" s="387" t="s">
        <v>530</v>
      </c>
      <c r="I76" s="387">
        <v>36924</v>
      </c>
      <c r="J76" s="387">
        <v>26672</v>
      </c>
      <c r="L76" s="393">
        <f t="shared" si="21"/>
        <v>36924</v>
      </c>
      <c r="M76" s="393">
        <f t="shared" si="21"/>
        <v>26672</v>
      </c>
      <c r="O76" s="6">
        <f>IF(P76="Yes",'MD Rates'!$B$1,R76)</f>
        <v>43191</v>
      </c>
      <c r="P76" s="5" t="str">
        <f t="shared" si="2"/>
        <v>No</v>
      </c>
      <c r="R76" s="6">
        <v>43191</v>
      </c>
      <c r="S76" s="48"/>
      <c r="T76" s="42" t="s">
        <v>325</v>
      </c>
      <c r="U76" s="48"/>
    </row>
    <row r="77" spans="1:21" ht="14.5" hidden="1" x14ac:dyDescent="0.35">
      <c r="A77" s="387" t="s">
        <v>1117</v>
      </c>
      <c r="B77" s="89" t="s">
        <v>1120</v>
      </c>
      <c r="C77" s="392" t="s">
        <v>967</v>
      </c>
      <c r="D77" s="387" t="s">
        <v>115</v>
      </c>
      <c r="F77" s="387" t="s">
        <v>531</v>
      </c>
      <c r="I77" s="387">
        <v>36924</v>
      </c>
      <c r="J77" s="387">
        <v>26672</v>
      </c>
      <c r="L77" s="393">
        <f t="shared" si="21"/>
        <v>36924</v>
      </c>
      <c r="M77" s="393">
        <f t="shared" si="21"/>
        <v>26672</v>
      </c>
      <c r="O77" s="6">
        <f>IF(P77="Yes",'MD Rates'!$B$1,R77)</f>
        <v>43191</v>
      </c>
      <c r="P77" s="5" t="str">
        <f t="shared" si="2"/>
        <v>No</v>
      </c>
      <c r="R77" s="6">
        <v>43191</v>
      </c>
      <c r="S77" s="48"/>
      <c r="T77" s="42" t="s">
        <v>325</v>
      </c>
      <c r="U77" s="48"/>
    </row>
    <row r="78" spans="1:21" ht="14.5" hidden="1" x14ac:dyDescent="0.35">
      <c r="A78" s="387" t="s">
        <v>1117</v>
      </c>
      <c r="B78" s="89" t="s">
        <v>1120</v>
      </c>
      <c r="C78" s="392" t="s">
        <v>967</v>
      </c>
      <c r="D78" s="387" t="s">
        <v>1384</v>
      </c>
      <c r="F78" s="387" t="s">
        <v>530</v>
      </c>
      <c r="I78" s="387">
        <v>36924</v>
      </c>
      <c r="J78" s="387">
        <v>26672</v>
      </c>
      <c r="L78" s="393">
        <f t="shared" ref="L78:M78" si="26">L77</f>
        <v>36924</v>
      </c>
      <c r="M78" s="393">
        <f t="shared" si="26"/>
        <v>26672</v>
      </c>
      <c r="O78" s="6">
        <f>IF(P78="Yes",'MD Rates'!$B$1,R78)</f>
        <v>44287</v>
      </c>
      <c r="P78" s="5" t="str">
        <f t="shared" si="2"/>
        <v>No</v>
      </c>
      <c r="R78" s="6">
        <v>44287</v>
      </c>
      <c r="S78" s="48"/>
      <c r="T78" s="42"/>
      <c r="U78" s="48"/>
    </row>
    <row r="79" spans="1:21" ht="14.5" hidden="1" x14ac:dyDescent="0.35">
      <c r="A79" s="387" t="s">
        <v>1117</v>
      </c>
      <c r="B79" s="89" t="s">
        <v>1120</v>
      </c>
      <c r="C79" s="392" t="s">
        <v>967</v>
      </c>
      <c r="D79" s="387" t="s">
        <v>1384</v>
      </c>
      <c r="F79" s="387" t="s">
        <v>531</v>
      </c>
      <c r="I79" s="387">
        <v>36924</v>
      </c>
      <c r="J79" s="387">
        <v>26672</v>
      </c>
      <c r="L79" s="393">
        <f t="shared" ref="L79:M79" si="27">L78</f>
        <v>36924</v>
      </c>
      <c r="M79" s="393">
        <f t="shared" si="27"/>
        <v>26672</v>
      </c>
      <c r="O79" s="6">
        <f>IF(P79="Yes",'MD Rates'!$B$1,R79)</f>
        <v>44287</v>
      </c>
      <c r="P79" s="5" t="str">
        <f t="shared" si="2"/>
        <v>No</v>
      </c>
      <c r="R79" s="6">
        <v>44287</v>
      </c>
      <c r="S79" s="48"/>
      <c r="T79" s="42"/>
      <c r="U79" s="48"/>
    </row>
    <row r="80" spans="1:21" ht="14.5" hidden="1" x14ac:dyDescent="0.35">
      <c r="A80" s="387" t="s">
        <v>1117</v>
      </c>
      <c r="B80" s="89" t="s">
        <v>1120</v>
      </c>
      <c r="C80" s="392" t="s">
        <v>967</v>
      </c>
      <c r="D80" s="387" t="s">
        <v>1385</v>
      </c>
      <c r="F80" s="387" t="s">
        <v>530</v>
      </c>
      <c r="I80" s="387">
        <v>36924</v>
      </c>
      <c r="J80" s="387">
        <v>26672</v>
      </c>
      <c r="L80" s="393">
        <f t="shared" ref="L80:M80" si="28">L79</f>
        <v>36924</v>
      </c>
      <c r="M80" s="393">
        <f t="shared" si="28"/>
        <v>26672</v>
      </c>
      <c r="O80" s="6">
        <f>IF(P80="Yes",'MD Rates'!$B$1,R80)</f>
        <v>44287</v>
      </c>
      <c r="P80" s="5" t="str">
        <f t="shared" si="2"/>
        <v>No</v>
      </c>
      <c r="R80" s="6">
        <v>44287</v>
      </c>
      <c r="S80" s="48"/>
      <c r="T80" s="42"/>
      <c r="U80" s="48"/>
    </row>
    <row r="81" spans="1:21" ht="14.5" hidden="1" x14ac:dyDescent="0.35">
      <c r="A81" s="387" t="s">
        <v>1117</v>
      </c>
      <c r="B81" s="89" t="s">
        <v>1120</v>
      </c>
      <c r="C81" s="392" t="s">
        <v>967</v>
      </c>
      <c r="D81" s="387" t="s">
        <v>1385</v>
      </c>
      <c r="F81" s="387" t="s">
        <v>531</v>
      </c>
      <c r="I81" s="387">
        <v>36924</v>
      </c>
      <c r="J81" s="387">
        <v>26672</v>
      </c>
      <c r="L81" s="393">
        <f t="shared" ref="L81:M82" si="29">L80</f>
        <v>36924</v>
      </c>
      <c r="M81" s="393">
        <f t="shared" si="29"/>
        <v>26672</v>
      </c>
      <c r="O81" s="6">
        <f>IF(P81="Yes",'MD Rates'!$B$1,R81)</f>
        <v>44287</v>
      </c>
      <c r="P81" s="5" t="str">
        <f t="shared" si="2"/>
        <v>No</v>
      </c>
      <c r="R81" s="6">
        <v>44287</v>
      </c>
      <c r="S81" s="48"/>
      <c r="T81" s="42"/>
      <c r="U81" s="48"/>
    </row>
    <row r="82" spans="1:21" ht="14.5" hidden="1" x14ac:dyDescent="0.35">
      <c r="A82" s="387" t="s">
        <v>112</v>
      </c>
      <c r="B82" s="89" t="s">
        <v>1120</v>
      </c>
      <c r="C82" s="392" t="s">
        <v>967</v>
      </c>
      <c r="D82" s="387" t="s">
        <v>104</v>
      </c>
      <c r="F82" s="387" t="s">
        <v>530</v>
      </c>
      <c r="I82" s="387">
        <v>36924</v>
      </c>
      <c r="J82" s="387">
        <v>26672</v>
      </c>
      <c r="L82" s="393">
        <f t="shared" si="29"/>
        <v>36924</v>
      </c>
      <c r="M82" s="393">
        <f t="shared" si="29"/>
        <v>26672</v>
      </c>
      <c r="O82" s="6">
        <f>IF(P82="Yes",'MD Rates'!$B$1,R82)</f>
        <v>43191</v>
      </c>
      <c r="P82" s="5" t="str">
        <f t="shared" si="2"/>
        <v>No</v>
      </c>
      <c r="R82" s="6">
        <v>43191</v>
      </c>
      <c r="S82" s="48"/>
      <c r="T82" s="42" t="s">
        <v>325</v>
      </c>
      <c r="U82" s="48"/>
    </row>
    <row r="83" spans="1:21" ht="14.5" hidden="1" x14ac:dyDescent="0.35">
      <c r="A83" s="387" t="s">
        <v>112</v>
      </c>
      <c r="B83" s="89" t="s">
        <v>1120</v>
      </c>
      <c r="C83" s="392" t="s">
        <v>967</v>
      </c>
      <c r="D83" s="387" t="s">
        <v>104</v>
      </c>
      <c r="F83" s="387" t="s">
        <v>531</v>
      </c>
      <c r="I83" s="387">
        <v>36924</v>
      </c>
      <c r="J83" s="387">
        <v>26672</v>
      </c>
      <c r="L83" s="393">
        <f t="shared" si="21"/>
        <v>36924</v>
      </c>
      <c r="M83" s="393">
        <f t="shared" si="21"/>
        <v>26672</v>
      </c>
      <c r="O83" s="6">
        <f>IF(P83="Yes",'MD Rates'!$B$1,R83)</f>
        <v>43191</v>
      </c>
      <c r="P83" s="5" t="str">
        <f t="shared" si="2"/>
        <v>No</v>
      </c>
      <c r="R83" s="6">
        <v>43191</v>
      </c>
      <c r="S83" s="48"/>
      <c r="T83" s="42" t="s">
        <v>325</v>
      </c>
      <c r="U83" s="48"/>
    </row>
    <row r="84" spans="1:21" ht="14.5" hidden="1" x14ac:dyDescent="0.35">
      <c r="A84" s="387" t="s">
        <v>112</v>
      </c>
      <c r="B84" s="89" t="s">
        <v>1120</v>
      </c>
      <c r="C84" s="392" t="s">
        <v>967</v>
      </c>
      <c r="D84" s="387" t="s">
        <v>114</v>
      </c>
      <c r="F84" s="387" t="s">
        <v>530</v>
      </c>
      <c r="I84" s="387">
        <v>36924</v>
      </c>
      <c r="J84" s="387">
        <v>26672</v>
      </c>
      <c r="L84" s="393">
        <f t="shared" ref="L84:M107" si="30">L83</f>
        <v>36924</v>
      </c>
      <c r="M84" s="393">
        <f t="shared" si="30"/>
        <v>26672</v>
      </c>
      <c r="O84" s="6">
        <f>IF(P84="Yes",'MD Rates'!$B$1,R84)</f>
        <v>43191</v>
      </c>
      <c r="P84" s="5" t="str">
        <f t="shared" si="2"/>
        <v>No</v>
      </c>
      <c r="R84" s="6">
        <v>43191</v>
      </c>
      <c r="S84" s="48"/>
      <c r="T84" s="42" t="s">
        <v>325</v>
      </c>
      <c r="U84" s="48"/>
    </row>
    <row r="85" spans="1:21" ht="14.5" hidden="1" x14ac:dyDescent="0.35">
      <c r="A85" s="387" t="s">
        <v>112</v>
      </c>
      <c r="B85" s="89" t="s">
        <v>1120</v>
      </c>
      <c r="C85" s="392" t="s">
        <v>967</v>
      </c>
      <c r="D85" s="387" t="s">
        <v>114</v>
      </c>
      <c r="F85" s="387" t="s">
        <v>531</v>
      </c>
      <c r="I85" s="387">
        <v>36924</v>
      </c>
      <c r="J85" s="387">
        <v>26672</v>
      </c>
      <c r="L85" s="393">
        <f t="shared" si="30"/>
        <v>36924</v>
      </c>
      <c r="M85" s="393">
        <f t="shared" si="30"/>
        <v>26672</v>
      </c>
      <c r="O85" s="6">
        <f>IF(P85="Yes",'MD Rates'!$B$1,R85)</f>
        <v>43191</v>
      </c>
      <c r="P85" s="5" t="str">
        <f t="shared" si="2"/>
        <v>No</v>
      </c>
      <c r="R85" s="6">
        <v>43191</v>
      </c>
      <c r="S85" s="48"/>
      <c r="T85" s="42" t="s">
        <v>325</v>
      </c>
      <c r="U85" s="48"/>
    </row>
    <row r="86" spans="1:21" ht="14.5" hidden="1" x14ac:dyDescent="0.35">
      <c r="A86" s="387" t="s">
        <v>112</v>
      </c>
      <c r="B86" s="89" t="s">
        <v>1120</v>
      </c>
      <c r="C86" s="392" t="s">
        <v>967</v>
      </c>
      <c r="D86" s="387" t="s">
        <v>103</v>
      </c>
      <c r="F86" s="387" t="s">
        <v>530</v>
      </c>
      <c r="I86" s="387">
        <v>36924</v>
      </c>
      <c r="J86" s="387">
        <v>26672</v>
      </c>
      <c r="L86" s="393">
        <f t="shared" si="30"/>
        <v>36924</v>
      </c>
      <c r="M86" s="393">
        <f t="shared" si="30"/>
        <v>26672</v>
      </c>
      <c r="O86" s="6">
        <f>IF(P86="Yes",'MD Rates'!$B$1,R86)</f>
        <v>43191</v>
      </c>
      <c r="P86" s="5" t="str">
        <f t="shared" si="2"/>
        <v>No</v>
      </c>
      <c r="R86" s="6">
        <v>43191</v>
      </c>
      <c r="S86" s="48"/>
      <c r="T86" s="42" t="s">
        <v>325</v>
      </c>
      <c r="U86" s="48"/>
    </row>
    <row r="87" spans="1:21" ht="14.5" hidden="1" x14ac:dyDescent="0.35">
      <c r="A87" s="387" t="s">
        <v>112</v>
      </c>
      <c r="B87" s="89" t="s">
        <v>1120</v>
      </c>
      <c r="C87" s="392" t="s">
        <v>967</v>
      </c>
      <c r="D87" s="387" t="s">
        <v>103</v>
      </c>
      <c r="F87" s="387" t="s">
        <v>531</v>
      </c>
      <c r="I87" s="387">
        <v>36924</v>
      </c>
      <c r="J87" s="387">
        <v>26672</v>
      </c>
      <c r="L87" s="393">
        <f t="shared" si="30"/>
        <v>36924</v>
      </c>
      <c r="M87" s="393">
        <f t="shared" si="30"/>
        <v>26672</v>
      </c>
      <c r="O87" s="6">
        <f>IF(P87="Yes",'MD Rates'!$B$1,R87)</f>
        <v>43191</v>
      </c>
      <c r="P87" s="5" t="str">
        <f t="shared" si="2"/>
        <v>No</v>
      </c>
      <c r="R87" s="6">
        <v>43191</v>
      </c>
      <c r="S87" s="48"/>
      <c r="T87" s="42" t="s">
        <v>325</v>
      </c>
      <c r="U87" s="48"/>
    </row>
    <row r="88" spans="1:21" ht="14.5" hidden="1" x14ac:dyDescent="0.35">
      <c r="A88" s="387" t="s">
        <v>112</v>
      </c>
      <c r="B88" s="89" t="s">
        <v>1120</v>
      </c>
      <c r="C88" s="392" t="s">
        <v>967</v>
      </c>
      <c r="D88" s="387" t="s">
        <v>115</v>
      </c>
      <c r="F88" s="387" t="s">
        <v>530</v>
      </c>
      <c r="I88" s="387">
        <v>36924</v>
      </c>
      <c r="J88" s="387">
        <v>26672</v>
      </c>
      <c r="L88" s="393">
        <f t="shared" si="30"/>
        <v>36924</v>
      </c>
      <c r="M88" s="393">
        <f t="shared" si="30"/>
        <v>26672</v>
      </c>
      <c r="O88" s="6">
        <f>IF(P88="Yes",'MD Rates'!$B$1,R88)</f>
        <v>43191</v>
      </c>
      <c r="P88" s="5" t="str">
        <f t="shared" si="2"/>
        <v>No</v>
      </c>
      <c r="R88" s="6">
        <v>43191</v>
      </c>
      <c r="S88" s="48"/>
      <c r="T88" s="42" t="s">
        <v>325</v>
      </c>
      <c r="U88" s="48"/>
    </row>
    <row r="89" spans="1:21" ht="14.5" hidden="1" x14ac:dyDescent="0.35">
      <c r="A89" s="387" t="s">
        <v>112</v>
      </c>
      <c r="B89" s="89" t="s">
        <v>1120</v>
      </c>
      <c r="C89" s="392" t="s">
        <v>967</v>
      </c>
      <c r="D89" s="387" t="s">
        <v>115</v>
      </c>
      <c r="F89" s="387" t="s">
        <v>531</v>
      </c>
      <c r="I89" s="387">
        <v>36924</v>
      </c>
      <c r="J89" s="387">
        <v>26672</v>
      </c>
      <c r="L89" s="393">
        <f t="shared" si="30"/>
        <v>36924</v>
      </c>
      <c r="M89" s="393">
        <f t="shared" si="30"/>
        <v>26672</v>
      </c>
      <c r="O89" s="6">
        <f>IF(P89="Yes",'MD Rates'!$B$1,R89)</f>
        <v>43191</v>
      </c>
      <c r="P89" s="5" t="str">
        <f t="shared" si="2"/>
        <v>No</v>
      </c>
      <c r="R89" s="6">
        <v>43191</v>
      </c>
      <c r="S89" s="48"/>
      <c r="T89" s="42" t="s">
        <v>325</v>
      </c>
      <c r="U89" s="48"/>
    </row>
    <row r="90" spans="1:21" ht="14.5" hidden="1" x14ac:dyDescent="0.35">
      <c r="A90" s="387" t="s">
        <v>112</v>
      </c>
      <c r="B90" s="89" t="s">
        <v>1120</v>
      </c>
      <c r="C90" s="392" t="s">
        <v>967</v>
      </c>
      <c r="D90" s="387" t="s">
        <v>1384</v>
      </c>
      <c r="F90" s="387" t="s">
        <v>530</v>
      </c>
      <c r="I90" s="387">
        <v>36924</v>
      </c>
      <c r="J90" s="387">
        <v>26672</v>
      </c>
      <c r="L90" s="393">
        <f t="shared" ref="L90:M90" si="31">L89</f>
        <v>36924</v>
      </c>
      <c r="M90" s="393">
        <f t="shared" si="31"/>
        <v>26672</v>
      </c>
      <c r="O90" s="6">
        <f>IF(P90="Yes",'MD Rates'!$B$1,R90)</f>
        <v>44287</v>
      </c>
      <c r="P90" s="5" t="str">
        <f t="shared" si="2"/>
        <v>No</v>
      </c>
      <c r="R90" s="6">
        <v>44287</v>
      </c>
      <c r="S90" s="48"/>
      <c r="T90" s="42"/>
      <c r="U90" s="48"/>
    </row>
    <row r="91" spans="1:21" ht="14.5" hidden="1" x14ac:dyDescent="0.35">
      <c r="A91" s="387" t="s">
        <v>112</v>
      </c>
      <c r="B91" s="89" t="s">
        <v>1120</v>
      </c>
      <c r="C91" s="392" t="s">
        <v>967</v>
      </c>
      <c r="D91" s="387" t="s">
        <v>1384</v>
      </c>
      <c r="F91" s="387" t="s">
        <v>531</v>
      </c>
      <c r="I91" s="387">
        <v>36924</v>
      </c>
      <c r="J91" s="387">
        <v>26672</v>
      </c>
      <c r="L91" s="393">
        <f t="shared" ref="L91:M91" si="32">L90</f>
        <v>36924</v>
      </c>
      <c r="M91" s="393">
        <f t="shared" si="32"/>
        <v>26672</v>
      </c>
      <c r="O91" s="6">
        <f>IF(P91="Yes",'MD Rates'!$B$1,R91)</f>
        <v>44287</v>
      </c>
      <c r="P91" s="5" t="str">
        <f t="shared" si="2"/>
        <v>No</v>
      </c>
      <c r="R91" s="6">
        <v>44287</v>
      </c>
      <c r="S91" s="48"/>
      <c r="T91" s="42"/>
      <c r="U91" s="48"/>
    </row>
    <row r="92" spans="1:21" ht="14.5" hidden="1" x14ac:dyDescent="0.35">
      <c r="A92" s="387" t="s">
        <v>112</v>
      </c>
      <c r="B92" s="89" t="s">
        <v>1120</v>
      </c>
      <c r="C92" s="392" t="s">
        <v>967</v>
      </c>
      <c r="D92" s="387" t="s">
        <v>1385</v>
      </c>
      <c r="F92" s="387" t="s">
        <v>530</v>
      </c>
      <c r="I92" s="387">
        <v>36924</v>
      </c>
      <c r="J92" s="387">
        <v>26672</v>
      </c>
      <c r="L92" s="393">
        <f t="shared" ref="L92:M92" si="33">L91</f>
        <v>36924</v>
      </c>
      <c r="M92" s="393">
        <f t="shared" si="33"/>
        <v>26672</v>
      </c>
      <c r="O92" s="6">
        <f>IF(P92="Yes",'MD Rates'!$B$1,R92)</f>
        <v>44287</v>
      </c>
      <c r="P92" s="5" t="str">
        <f t="shared" si="2"/>
        <v>No</v>
      </c>
      <c r="R92" s="6">
        <v>44287</v>
      </c>
      <c r="S92" s="48"/>
      <c r="T92" s="42"/>
      <c r="U92" s="48"/>
    </row>
    <row r="93" spans="1:21" ht="14.5" hidden="1" x14ac:dyDescent="0.35">
      <c r="A93" s="387" t="s">
        <v>112</v>
      </c>
      <c r="B93" s="89" t="s">
        <v>1120</v>
      </c>
      <c r="C93" s="392" t="s">
        <v>967</v>
      </c>
      <c r="D93" s="387" t="s">
        <v>1385</v>
      </c>
      <c r="F93" s="387" t="s">
        <v>531</v>
      </c>
      <c r="I93" s="387">
        <v>36924</v>
      </c>
      <c r="J93" s="387">
        <v>26672</v>
      </c>
      <c r="L93" s="393">
        <f t="shared" ref="L93:M94" si="34">L92</f>
        <v>36924</v>
      </c>
      <c r="M93" s="393">
        <f t="shared" si="34"/>
        <v>26672</v>
      </c>
      <c r="O93" s="6">
        <f>IF(P93="Yes",'MD Rates'!$B$1,R93)</f>
        <v>44287</v>
      </c>
      <c r="P93" s="5" t="str">
        <f t="shared" si="2"/>
        <v>No</v>
      </c>
      <c r="R93" s="6">
        <v>44287</v>
      </c>
      <c r="S93" s="48"/>
      <c r="T93" s="42"/>
      <c r="U93" s="48"/>
    </row>
    <row r="94" spans="1:21" ht="14.5" hidden="1" x14ac:dyDescent="0.35">
      <c r="A94" s="387" t="s">
        <v>113</v>
      </c>
      <c r="B94" s="89" t="s">
        <v>1120</v>
      </c>
      <c r="C94" s="392" t="s">
        <v>967</v>
      </c>
      <c r="D94" s="387" t="s">
        <v>104</v>
      </c>
      <c r="F94" s="387" t="s">
        <v>530</v>
      </c>
      <c r="I94" s="387">
        <v>36924</v>
      </c>
      <c r="J94" s="387">
        <v>26672</v>
      </c>
      <c r="L94" s="393">
        <f t="shared" si="34"/>
        <v>36924</v>
      </c>
      <c r="M94" s="393">
        <f t="shared" si="34"/>
        <v>26672</v>
      </c>
      <c r="O94" s="6">
        <f>IF(P94="Yes",'MD Rates'!$B$1,R94)</f>
        <v>43191</v>
      </c>
      <c r="P94" s="5" t="str">
        <f t="shared" si="2"/>
        <v>No</v>
      </c>
      <c r="R94" s="6">
        <v>43191</v>
      </c>
      <c r="S94" s="48"/>
      <c r="T94" s="42" t="s">
        <v>325</v>
      </c>
      <c r="U94" s="48"/>
    </row>
    <row r="95" spans="1:21" ht="14.5" hidden="1" x14ac:dyDescent="0.35">
      <c r="A95" s="387" t="s">
        <v>113</v>
      </c>
      <c r="B95" s="89" t="s">
        <v>1120</v>
      </c>
      <c r="C95" s="392" t="s">
        <v>967</v>
      </c>
      <c r="D95" s="387" t="s">
        <v>104</v>
      </c>
      <c r="F95" s="387" t="s">
        <v>531</v>
      </c>
      <c r="I95" s="387">
        <v>36924</v>
      </c>
      <c r="J95" s="387">
        <v>26672</v>
      </c>
      <c r="L95" s="393">
        <f t="shared" si="30"/>
        <v>36924</v>
      </c>
      <c r="M95" s="393">
        <f t="shared" si="30"/>
        <v>26672</v>
      </c>
      <c r="O95" s="6">
        <f>IF(P95="Yes",'MD Rates'!$B$1,R95)</f>
        <v>43191</v>
      </c>
      <c r="P95" s="5" t="str">
        <f t="shared" si="2"/>
        <v>No</v>
      </c>
      <c r="R95" s="6">
        <v>43191</v>
      </c>
      <c r="S95" s="48"/>
      <c r="T95" s="42" t="s">
        <v>325</v>
      </c>
      <c r="U95" s="48"/>
    </row>
    <row r="96" spans="1:21" ht="14.5" hidden="1" x14ac:dyDescent="0.35">
      <c r="A96" s="387" t="s">
        <v>113</v>
      </c>
      <c r="B96" s="89" t="s">
        <v>1120</v>
      </c>
      <c r="C96" s="392" t="s">
        <v>967</v>
      </c>
      <c r="D96" s="387" t="s">
        <v>114</v>
      </c>
      <c r="F96" s="387" t="s">
        <v>530</v>
      </c>
      <c r="I96" s="387">
        <v>36924</v>
      </c>
      <c r="J96" s="387">
        <v>26672</v>
      </c>
      <c r="L96" s="393">
        <f t="shared" si="30"/>
        <v>36924</v>
      </c>
      <c r="M96" s="393">
        <f t="shared" si="30"/>
        <v>26672</v>
      </c>
      <c r="O96" s="6">
        <f>IF(P96="Yes",'MD Rates'!$B$1,R96)</f>
        <v>43191</v>
      </c>
      <c r="P96" s="5" t="str">
        <f t="shared" si="2"/>
        <v>No</v>
      </c>
      <c r="R96" s="6">
        <v>43191</v>
      </c>
      <c r="S96" s="48"/>
      <c r="T96" s="42" t="s">
        <v>325</v>
      </c>
      <c r="U96" s="48"/>
    </row>
    <row r="97" spans="1:21" ht="14.5" hidden="1" x14ac:dyDescent="0.35">
      <c r="A97" s="387" t="s">
        <v>113</v>
      </c>
      <c r="B97" s="89" t="s">
        <v>1120</v>
      </c>
      <c r="C97" s="392" t="s">
        <v>967</v>
      </c>
      <c r="D97" s="387" t="s">
        <v>114</v>
      </c>
      <c r="F97" s="387" t="s">
        <v>531</v>
      </c>
      <c r="I97" s="387">
        <v>36924</v>
      </c>
      <c r="J97" s="387">
        <v>26672</v>
      </c>
      <c r="L97" s="393">
        <f t="shared" si="30"/>
        <v>36924</v>
      </c>
      <c r="M97" s="393">
        <f t="shared" si="30"/>
        <v>26672</v>
      </c>
      <c r="O97" s="6">
        <f>IF(P97="Yes",'MD Rates'!$B$1,R97)</f>
        <v>43191</v>
      </c>
      <c r="P97" s="5" t="str">
        <f t="shared" si="2"/>
        <v>No</v>
      </c>
      <c r="R97" s="6">
        <v>43191</v>
      </c>
      <c r="S97" s="48"/>
      <c r="T97" s="42" t="s">
        <v>325</v>
      </c>
      <c r="U97" s="48"/>
    </row>
    <row r="98" spans="1:21" ht="14.5" hidden="1" x14ac:dyDescent="0.35">
      <c r="A98" s="387" t="s">
        <v>113</v>
      </c>
      <c r="B98" s="89" t="s">
        <v>1120</v>
      </c>
      <c r="C98" s="392" t="s">
        <v>967</v>
      </c>
      <c r="D98" s="387" t="s">
        <v>103</v>
      </c>
      <c r="F98" s="387" t="s">
        <v>530</v>
      </c>
      <c r="I98" s="387">
        <v>36924</v>
      </c>
      <c r="J98" s="387">
        <v>26672</v>
      </c>
      <c r="L98" s="393">
        <f t="shared" si="30"/>
        <v>36924</v>
      </c>
      <c r="M98" s="393">
        <f t="shared" si="30"/>
        <v>26672</v>
      </c>
      <c r="O98" s="6">
        <f>IF(P98="Yes",'MD Rates'!$B$1,R98)</f>
        <v>43191</v>
      </c>
      <c r="P98" s="5" t="str">
        <f t="shared" si="2"/>
        <v>No</v>
      </c>
      <c r="R98" s="6">
        <v>43191</v>
      </c>
      <c r="S98" s="48"/>
      <c r="T98" s="42" t="s">
        <v>325</v>
      </c>
      <c r="U98" s="48"/>
    </row>
    <row r="99" spans="1:21" ht="14.5" hidden="1" x14ac:dyDescent="0.35">
      <c r="A99" s="387" t="s">
        <v>113</v>
      </c>
      <c r="B99" s="89" t="s">
        <v>1120</v>
      </c>
      <c r="C99" s="392" t="s">
        <v>967</v>
      </c>
      <c r="D99" s="387" t="s">
        <v>103</v>
      </c>
      <c r="F99" s="387" t="s">
        <v>531</v>
      </c>
      <c r="I99" s="387">
        <v>36924</v>
      </c>
      <c r="J99" s="387">
        <v>26672</v>
      </c>
      <c r="L99" s="393">
        <f t="shared" si="30"/>
        <v>36924</v>
      </c>
      <c r="M99" s="393">
        <f t="shared" si="30"/>
        <v>26672</v>
      </c>
      <c r="O99" s="6">
        <f>IF(P99="Yes",'MD Rates'!$B$1,R99)</f>
        <v>43191</v>
      </c>
      <c r="P99" s="5" t="str">
        <f t="shared" ref="P99:P141" si="35">IF(I99&lt;&gt;L99,"Yes","No")</f>
        <v>No</v>
      </c>
      <c r="R99" s="6">
        <v>43191</v>
      </c>
      <c r="S99" s="48"/>
      <c r="T99" s="42" t="s">
        <v>325</v>
      </c>
      <c r="U99" s="48"/>
    </row>
    <row r="100" spans="1:21" ht="14.5" hidden="1" x14ac:dyDescent="0.35">
      <c r="A100" s="387" t="s">
        <v>113</v>
      </c>
      <c r="B100" s="89" t="s">
        <v>1120</v>
      </c>
      <c r="C100" s="392" t="s">
        <v>967</v>
      </c>
      <c r="D100" s="387" t="s">
        <v>115</v>
      </c>
      <c r="F100" s="387" t="s">
        <v>530</v>
      </c>
      <c r="I100" s="387">
        <v>36924</v>
      </c>
      <c r="J100" s="387">
        <v>26672</v>
      </c>
      <c r="L100" s="393">
        <f t="shared" si="30"/>
        <v>36924</v>
      </c>
      <c r="M100" s="393">
        <f t="shared" si="30"/>
        <v>26672</v>
      </c>
      <c r="O100" s="6">
        <f>IF(P100="Yes",'MD Rates'!$B$1,R100)</f>
        <v>43191</v>
      </c>
      <c r="P100" s="5" t="str">
        <f t="shared" si="35"/>
        <v>No</v>
      </c>
      <c r="R100" s="6">
        <v>43191</v>
      </c>
      <c r="S100" s="48"/>
      <c r="T100" s="42" t="s">
        <v>325</v>
      </c>
      <c r="U100" s="48"/>
    </row>
    <row r="101" spans="1:21" ht="14.5" hidden="1" x14ac:dyDescent="0.35">
      <c r="A101" s="387" t="s">
        <v>113</v>
      </c>
      <c r="B101" s="89" t="s">
        <v>1120</v>
      </c>
      <c r="C101" s="392" t="s">
        <v>967</v>
      </c>
      <c r="D101" s="387" t="s">
        <v>115</v>
      </c>
      <c r="F101" s="387" t="s">
        <v>531</v>
      </c>
      <c r="I101" s="387">
        <v>36924</v>
      </c>
      <c r="J101" s="387">
        <v>26672</v>
      </c>
      <c r="L101" s="393">
        <f t="shared" si="30"/>
        <v>36924</v>
      </c>
      <c r="M101" s="393">
        <f t="shared" si="30"/>
        <v>26672</v>
      </c>
      <c r="O101" s="6">
        <f>IF(P101="Yes",'MD Rates'!$B$1,R101)</f>
        <v>43191</v>
      </c>
      <c r="P101" s="5" t="str">
        <f t="shared" si="35"/>
        <v>No</v>
      </c>
      <c r="R101" s="6">
        <v>43191</v>
      </c>
      <c r="S101" s="48"/>
      <c r="T101" s="42" t="s">
        <v>325</v>
      </c>
      <c r="U101" s="48"/>
    </row>
    <row r="102" spans="1:21" ht="14.5" hidden="1" x14ac:dyDescent="0.35">
      <c r="A102" s="387" t="s">
        <v>113</v>
      </c>
      <c r="B102" s="89" t="s">
        <v>1120</v>
      </c>
      <c r="C102" s="392" t="s">
        <v>967</v>
      </c>
      <c r="D102" s="387" t="s">
        <v>1384</v>
      </c>
      <c r="F102" s="387" t="s">
        <v>530</v>
      </c>
      <c r="I102" s="387">
        <v>36924</v>
      </c>
      <c r="J102" s="387">
        <v>26672</v>
      </c>
      <c r="L102" s="393">
        <f t="shared" ref="L102:M102" si="36">L101</f>
        <v>36924</v>
      </c>
      <c r="M102" s="393">
        <f t="shared" si="36"/>
        <v>26672</v>
      </c>
      <c r="O102" s="6">
        <f>IF(P102="Yes",'MD Rates'!$B$1,R102)</f>
        <v>44287</v>
      </c>
      <c r="P102" s="5" t="str">
        <f t="shared" si="35"/>
        <v>No</v>
      </c>
      <c r="R102" s="6">
        <v>44287</v>
      </c>
      <c r="S102" s="48"/>
      <c r="T102" s="42"/>
      <c r="U102" s="48"/>
    </row>
    <row r="103" spans="1:21" ht="14.5" hidden="1" x14ac:dyDescent="0.35">
      <c r="A103" s="387" t="s">
        <v>113</v>
      </c>
      <c r="B103" s="89" t="s">
        <v>1120</v>
      </c>
      <c r="C103" s="392" t="s">
        <v>967</v>
      </c>
      <c r="D103" s="387" t="s">
        <v>1384</v>
      </c>
      <c r="F103" s="387" t="s">
        <v>531</v>
      </c>
      <c r="I103" s="387">
        <v>36924</v>
      </c>
      <c r="J103" s="387">
        <v>26672</v>
      </c>
      <c r="L103" s="393">
        <f t="shared" ref="L103:M103" si="37">L102</f>
        <v>36924</v>
      </c>
      <c r="M103" s="393">
        <f t="shared" si="37"/>
        <v>26672</v>
      </c>
      <c r="O103" s="6">
        <f>IF(P103="Yes",'MD Rates'!$B$1,R103)</f>
        <v>44287</v>
      </c>
      <c r="P103" s="5" t="str">
        <f t="shared" si="35"/>
        <v>No</v>
      </c>
      <c r="R103" s="6">
        <v>44287</v>
      </c>
      <c r="S103" s="48"/>
      <c r="T103" s="42"/>
      <c r="U103" s="48"/>
    </row>
    <row r="104" spans="1:21" ht="14.5" hidden="1" x14ac:dyDescent="0.35">
      <c r="A104" s="387" t="s">
        <v>113</v>
      </c>
      <c r="B104" s="89" t="s">
        <v>1120</v>
      </c>
      <c r="C104" s="392" t="s">
        <v>967</v>
      </c>
      <c r="D104" s="387" t="s">
        <v>1385</v>
      </c>
      <c r="F104" s="387" t="s">
        <v>530</v>
      </c>
      <c r="I104" s="387">
        <v>36924</v>
      </c>
      <c r="J104" s="387">
        <v>26672</v>
      </c>
      <c r="L104" s="393">
        <f t="shared" ref="L104:M104" si="38">L103</f>
        <v>36924</v>
      </c>
      <c r="M104" s="393">
        <f t="shared" si="38"/>
        <v>26672</v>
      </c>
      <c r="O104" s="6">
        <f>IF(P104="Yes",'MD Rates'!$B$1,R104)</f>
        <v>44287</v>
      </c>
      <c r="P104" s="5" t="str">
        <f t="shared" si="35"/>
        <v>No</v>
      </c>
      <c r="R104" s="6">
        <v>44287</v>
      </c>
      <c r="S104" s="48"/>
      <c r="T104" s="42"/>
      <c r="U104" s="48"/>
    </row>
    <row r="105" spans="1:21" ht="14.5" hidden="1" x14ac:dyDescent="0.35">
      <c r="A105" s="387" t="s">
        <v>113</v>
      </c>
      <c r="B105" s="89" t="s">
        <v>1120</v>
      </c>
      <c r="C105" s="392" t="s">
        <v>967</v>
      </c>
      <c r="D105" s="387" t="s">
        <v>1385</v>
      </c>
      <c r="F105" s="387" t="s">
        <v>531</v>
      </c>
      <c r="I105" s="387">
        <v>36924</v>
      </c>
      <c r="J105" s="387">
        <v>26672</v>
      </c>
      <c r="L105" s="393">
        <f t="shared" ref="L105:M106" si="39">L104</f>
        <v>36924</v>
      </c>
      <c r="M105" s="393">
        <f t="shared" si="39"/>
        <v>26672</v>
      </c>
      <c r="O105" s="6">
        <f>IF(P105="Yes",'MD Rates'!$B$1,R105)</f>
        <v>44287</v>
      </c>
      <c r="P105" s="5" t="str">
        <f t="shared" si="35"/>
        <v>No</v>
      </c>
      <c r="R105" s="6">
        <v>44287</v>
      </c>
      <c r="S105" s="48"/>
      <c r="T105" s="42"/>
      <c r="U105" s="48"/>
    </row>
    <row r="106" spans="1:21" ht="14.5" hidden="1" x14ac:dyDescent="0.35">
      <c r="A106" s="387" t="s">
        <v>1118</v>
      </c>
      <c r="B106" s="89" t="s">
        <v>1120</v>
      </c>
      <c r="C106" s="392" t="s">
        <v>967</v>
      </c>
      <c r="D106" s="387" t="s">
        <v>104</v>
      </c>
      <c r="F106" s="387" t="s">
        <v>530</v>
      </c>
      <c r="I106" s="387">
        <v>36924</v>
      </c>
      <c r="J106" s="387">
        <v>26672</v>
      </c>
      <c r="L106" s="393">
        <f t="shared" si="39"/>
        <v>36924</v>
      </c>
      <c r="M106" s="393">
        <f t="shared" si="39"/>
        <v>26672</v>
      </c>
      <c r="O106" s="6">
        <f>IF(P106="Yes",'MD Rates'!$B$1,R106)</f>
        <v>43191</v>
      </c>
      <c r="P106" s="5" t="str">
        <f t="shared" si="35"/>
        <v>No</v>
      </c>
      <c r="R106" s="6">
        <v>43191</v>
      </c>
      <c r="S106" s="48"/>
      <c r="T106" s="42" t="s">
        <v>325</v>
      </c>
      <c r="U106" s="48"/>
    </row>
    <row r="107" spans="1:21" ht="14.5" hidden="1" x14ac:dyDescent="0.35">
      <c r="A107" s="387" t="s">
        <v>1118</v>
      </c>
      <c r="B107" s="89" t="s">
        <v>1120</v>
      </c>
      <c r="C107" s="392" t="s">
        <v>967</v>
      </c>
      <c r="D107" s="387" t="s">
        <v>104</v>
      </c>
      <c r="F107" s="387" t="s">
        <v>531</v>
      </c>
      <c r="I107" s="387">
        <v>36924</v>
      </c>
      <c r="J107" s="387">
        <v>26672</v>
      </c>
      <c r="L107" s="393">
        <f t="shared" si="30"/>
        <v>36924</v>
      </c>
      <c r="M107" s="393">
        <f t="shared" si="30"/>
        <v>26672</v>
      </c>
      <c r="O107" s="6">
        <f>IF(P107="Yes",'MD Rates'!$B$1,R107)</f>
        <v>43191</v>
      </c>
      <c r="P107" s="5" t="str">
        <f t="shared" si="35"/>
        <v>No</v>
      </c>
      <c r="R107" s="6">
        <v>43191</v>
      </c>
      <c r="S107" s="48"/>
      <c r="T107" s="42" t="s">
        <v>325</v>
      </c>
      <c r="U107" s="48"/>
    </row>
    <row r="108" spans="1:21" ht="14.5" hidden="1" x14ac:dyDescent="0.35">
      <c r="A108" s="387" t="s">
        <v>1118</v>
      </c>
      <c r="B108" s="89" t="s">
        <v>1120</v>
      </c>
      <c r="C108" s="392" t="s">
        <v>967</v>
      </c>
      <c r="D108" s="387" t="s">
        <v>114</v>
      </c>
      <c r="F108" s="387" t="s">
        <v>530</v>
      </c>
      <c r="I108" s="387">
        <v>36924</v>
      </c>
      <c r="J108" s="387">
        <v>26672</v>
      </c>
      <c r="L108" s="393">
        <f t="shared" ref="L108:M131" si="40">L107</f>
        <v>36924</v>
      </c>
      <c r="M108" s="393">
        <f t="shared" si="40"/>
        <v>26672</v>
      </c>
      <c r="O108" s="6">
        <f>IF(P108="Yes",'MD Rates'!$B$1,R108)</f>
        <v>43191</v>
      </c>
      <c r="P108" s="5" t="str">
        <f t="shared" si="35"/>
        <v>No</v>
      </c>
      <c r="R108" s="6">
        <v>43191</v>
      </c>
      <c r="S108" s="48"/>
      <c r="T108" s="42" t="s">
        <v>325</v>
      </c>
      <c r="U108" s="48"/>
    </row>
    <row r="109" spans="1:21" ht="14.5" hidden="1" x14ac:dyDescent="0.35">
      <c r="A109" s="387" t="s">
        <v>1118</v>
      </c>
      <c r="B109" s="89" t="s">
        <v>1120</v>
      </c>
      <c r="C109" s="392" t="s">
        <v>967</v>
      </c>
      <c r="D109" s="387" t="s">
        <v>114</v>
      </c>
      <c r="F109" s="387" t="s">
        <v>531</v>
      </c>
      <c r="I109" s="387">
        <v>36924</v>
      </c>
      <c r="J109" s="387">
        <v>26672</v>
      </c>
      <c r="L109" s="393">
        <f t="shared" si="40"/>
        <v>36924</v>
      </c>
      <c r="M109" s="393">
        <f t="shared" si="40"/>
        <v>26672</v>
      </c>
      <c r="O109" s="6">
        <f>IF(P109="Yes",'MD Rates'!$B$1,R109)</f>
        <v>43191</v>
      </c>
      <c r="P109" s="5" t="str">
        <f t="shared" si="35"/>
        <v>No</v>
      </c>
      <c r="R109" s="6">
        <v>43191</v>
      </c>
      <c r="S109" s="48"/>
      <c r="T109" s="42" t="s">
        <v>325</v>
      </c>
      <c r="U109" s="48"/>
    </row>
    <row r="110" spans="1:21" ht="14.5" hidden="1" x14ac:dyDescent="0.35">
      <c r="A110" s="387" t="s">
        <v>1118</v>
      </c>
      <c r="B110" s="89" t="s">
        <v>1120</v>
      </c>
      <c r="C110" s="392" t="s">
        <v>967</v>
      </c>
      <c r="D110" s="387" t="s">
        <v>103</v>
      </c>
      <c r="F110" s="387" t="s">
        <v>530</v>
      </c>
      <c r="I110" s="387">
        <v>36924</v>
      </c>
      <c r="J110" s="387">
        <v>26672</v>
      </c>
      <c r="L110" s="393">
        <f t="shared" si="40"/>
        <v>36924</v>
      </c>
      <c r="M110" s="393">
        <f t="shared" si="40"/>
        <v>26672</v>
      </c>
      <c r="O110" s="6">
        <f>IF(P110="Yes",'MD Rates'!$B$1,R110)</f>
        <v>43191</v>
      </c>
      <c r="P110" s="5" t="str">
        <f t="shared" si="35"/>
        <v>No</v>
      </c>
      <c r="R110" s="6">
        <v>43191</v>
      </c>
      <c r="S110" s="48"/>
      <c r="T110" s="42" t="s">
        <v>325</v>
      </c>
      <c r="U110" s="48"/>
    </row>
    <row r="111" spans="1:21" ht="14.5" hidden="1" x14ac:dyDescent="0.35">
      <c r="A111" s="387" t="s">
        <v>1118</v>
      </c>
      <c r="B111" s="89" t="s">
        <v>1120</v>
      </c>
      <c r="C111" s="392" t="s">
        <v>967</v>
      </c>
      <c r="D111" s="387" t="s">
        <v>103</v>
      </c>
      <c r="F111" s="387" t="s">
        <v>531</v>
      </c>
      <c r="I111" s="387">
        <v>36924</v>
      </c>
      <c r="J111" s="387">
        <v>26672</v>
      </c>
      <c r="L111" s="393">
        <f t="shared" si="40"/>
        <v>36924</v>
      </c>
      <c r="M111" s="393">
        <f t="shared" si="40"/>
        <v>26672</v>
      </c>
      <c r="O111" s="6">
        <f>IF(P111="Yes",'MD Rates'!$B$1,R111)</f>
        <v>43191</v>
      </c>
      <c r="P111" s="5" t="str">
        <f t="shared" si="35"/>
        <v>No</v>
      </c>
      <c r="R111" s="6">
        <v>43191</v>
      </c>
      <c r="S111" s="48"/>
      <c r="T111" s="42" t="s">
        <v>325</v>
      </c>
      <c r="U111" s="48"/>
    </row>
    <row r="112" spans="1:21" ht="14.5" hidden="1" x14ac:dyDescent="0.35">
      <c r="A112" s="387" t="s">
        <v>1118</v>
      </c>
      <c r="B112" s="89" t="s">
        <v>1120</v>
      </c>
      <c r="C112" s="392" t="s">
        <v>967</v>
      </c>
      <c r="D112" s="387" t="s">
        <v>115</v>
      </c>
      <c r="F112" s="387" t="s">
        <v>530</v>
      </c>
      <c r="I112" s="387">
        <v>36924</v>
      </c>
      <c r="J112" s="387">
        <v>26672</v>
      </c>
      <c r="L112" s="393">
        <f t="shared" si="40"/>
        <v>36924</v>
      </c>
      <c r="M112" s="393">
        <f t="shared" si="40"/>
        <v>26672</v>
      </c>
      <c r="O112" s="6">
        <f>IF(P112="Yes",'MD Rates'!$B$1,R112)</f>
        <v>43191</v>
      </c>
      <c r="P112" s="5" t="str">
        <f t="shared" si="35"/>
        <v>No</v>
      </c>
      <c r="R112" s="6">
        <v>43191</v>
      </c>
      <c r="S112" s="48"/>
      <c r="T112" s="42" t="s">
        <v>325</v>
      </c>
      <c r="U112" s="48"/>
    </row>
    <row r="113" spans="1:21" ht="14.5" hidden="1" x14ac:dyDescent="0.35">
      <c r="A113" s="387" t="s">
        <v>1118</v>
      </c>
      <c r="B113" s="89" t="s">
        <v>1120</v>
      </c>
      <c r="C113" s="392" t="s">
        <v>967</v>
      </c>
      <c r="D113" s="387" t="s">
        <v>115</v>
      </c>
      <c r="F113" s="387" t="s">
        <v>531</v>
      </c>
      <c r="I113" s="387">
        <v>36924</v>
      </c>
      <c r="J113" s="387">
        <v>26672</v>
      </c>
      <c r="L113" s="393">
        <f t="shared" si="40"/>
        <v>36924</v>
      </c>
      <c r="M113" s="393">
        <f t="shared" si="40"/>
        <v>26672</v>
      </c>
      <c r="O113" s="6">
        <f>IF(P113="Yes",'MD Rates'!$B$1,R113)</f>
        <v>43191</v>
      </c>
      <c r="P113" s="5" t="str">
        <f t="shared" si="35"/>
        <v>No</v>
      </c>
      <c r="R113" s="6">
        <v>43191</v>
      </c>
      <c r="S113" s="48"/>
      <c r="T113" s="42" t="s">
        <v>325</v>
      </c>
      <c r="U113" s="48"/>
    </row>
    <row r="114" spans="1:21" ht="14.5" hidden="1" x14ac:dyDescent="0.35">
      <c r="A114" s="387" t="s">
        <v>1118</v>
      </c>
      <c r="B114" s="89" t="s">
        <v>1120</v>
      </c>
      <c r="C114" s="392" t="s">
        <v>967</v>
      </c>
      <c r="D114" s="387" t="s">
        <v>1384</v>
      </c>
      <c r="F114" s="387" t="s">
        <v>530</v>
      </c>
      <c r="I114" s="387">
        <v>36924</v>
      </c>
      <c r="J114" s="387">
        <v>26672</v>
      </c>
      <c r="L114" s="393">
        <f t="shared" ref="L114:M114" si="41">L113</f>
        <v>36924</v>
      </c>
      <c r="M114" s="393">
        <f t="shared" si="41"/>
        <v>26672</v>
      </c>
      <c r="O114" s="6">
        <f>IF(P114="Yes",'MD Rates'!$B$1,R114)</f>
        <v>44287</v>
      </c>
      <c r="P114" s="5" t="str">
        <f t="shared" si="35"/>
        <v>No</v>
      </c>
      <c r="R114" s="6">
        <v>44287</v>
      </c>
      <c r="S114" s="48"/>
      <c r="T114" s="42"/>
      <c r="U114" s="48"/>
    </row>
    <row r="115" spans="1:21" ht="14.5" hidden="1" x14ac:dyDescent="0.35">
      <c r="A115" s="387" t="s">
        <v>1118</v>
      </c>
      <c r="B115" s="89" t="s">
        <v>1120</v>
      </c>
      <c r="C115" s="392" t="s">
        <v>967</v>
      </c>
      <c r="D115" s="387" t="s">
        <v>1384</v>
      </c>
      <c r="F115" s="387" t="s">
        <v>531</v>
      </c>
      <c r="I115" s="387">
        <v>36924</v>
      </c>
      <c r="J115" s="387">
        <v>26672</v>
      </c>
      <c r="L115" s="393">
        <f t="shared" ref="L115:M115" si="42">L114</f>
        <v>36924</v>
      </c>
      <c r="M115" s="393">
        <f t="shared" si="42"/>
        <v>26672</v>
      </c>
      <c r="O115" s="6">
        <f>IF(P115="Yes",'MD Rates'!$B$1,R115)</f>
        <v>44287</v>
      </c>
      <c r="P115" s="5" t="str">
        <f t="shared" si="35"/>
        <v>No</v>
      </c>
      <c r="R115" s="6">
        <v>44287</v>
      </c>
      <c r="S115" s="48"/>
      <c r="T115" s="42"/>
      <c r="U115" s="48"/>
    </row>
    <row r="116" spans="1:21" ht="14.5" hidden="1" x14ac:dyDescent="0.35">
      <c r="A116" s="387" t="s">
        <v>1118</v>
      </c>
      <c r="B116" s="89" t="s">
        <v>1120</v>
      </c>
      <c r="C116" s="392" t="s">
        <v>967</v>
      </c>
      <c r="D116" s="387" t="s">
        <v>1385</v>
      </c>
      <c r="F116" s="387" t="s">
        <v>530</v>
      </c>
      <c r="I116" s="387">
        <v>36924</v>
      </c>
      <c r="J116" s="387">
        <v>26672</v>
      </c>
      <c r="L116" s="393">
        <f t="shared" ref="L116:M116" si="43">L115</f>
        <v>36924</v>
      </c>
      <c r="M116" s="393">
        <f t="shared" si="43"/>
        <v>26672</v>
      </c>
      <c r="O116" s="6">
        <f>IF(P116="Yes",'MD Rates'!$B$1,R116)</f>
        <v>44287</v>
      </c>
      <c r="P116" s="5" t="str">
        <f t="shared" si="35"/>
        <v>No</v>
      </c>
      <c r="R116" s="6">
        <v>44287</v>
      </c>
      <c r="S116" s="48"/>
      <c r="T116" s="42"/>
      <c r="U116" s="48"/>
    </row>
    <row r="117" spans="1:21" ht="14.5" hidden="1" x14ac:dyDescent="0.35">
      <c r="A117" s="387" t="s">
        <v>1118</v>
      </c>
      <c r="B117" s="89" t="s">
        <v>1120</v>
      </c>
      <c r="C117" s="392" t="s">
        <v>967</v>
      </c>
      <c r="D117" s="387" t="s">
        <v>1385</v>
      </c>
      <c r="F117" s="387" t="s">
        <v>531</v>
      </c>
      <c r="I117" s="387">
        <v>36924</v>
      </c>
      <c r="J117" s="387">
        <v>26672</v>
      </c>
      <c r="L117" s="393">
        <f t="shared" ref="L117:M118" si="44">L116</f>
        <v>36924</v>
      </c>
      <c r="M117" s="393">
        <f t="shared" si="44"/>
        <v>26672</v>
      </c>
      <c r="O117" s="6">
        <f>IF(P117="Yes",'MD Rates'!$B$1,R117)</f>
        <v>44287</v>
      </c>
      <c r="P117" s="5" t="str">
        <f t="shared" si="35"/>
        <v>No</v>
      </c>
      <c r="R117" s="6">
        <v>44287</v>
      </c>
      <c r="S117" s="48"/>
      <c r="T117" s="42"/>
      <c r="U117" s="48"/>
    </row>
    <row r="118" spans="1:21" ht="14.5" hidden="1" x14ac:dyDescent="0.35">
      <c r="A118" s="387" t="s">
        <v>1119</v>
      </c>
      <c r="B118" s="89" t="s">
        <v>1120</v>
      </c>
      <c r="C118" s="392" t="s">
        <v>967</v>
      </c>
      <c r="D118" s="387" t="s">
        <v>104</v>
      </c>
      <c r="F118" s="387" t="s">
        <v>530</v>
      </c>
      <c r="I118" s="387">
        <v>36924</v>
      </c>
      <c r="J118" s="387">
        <v>26672</v>
      </c>
      <c r="L118" s="393">
        <f t="shared" si="44"/>
        <v>36924</v>
      </c>
      <c r="M118" s="393">
        <f t="shared" si="44"/>
        <v>26672</v>
      </c>
      <c r="O118" s="6">
        <f>IF(P118="Yes",'MD Rates'!$B$1,R118)</f>
        <v>43191</v>
      </c>
      <c r="P118" s="5" t="str">
        <f t="shared" si="35"/>
        <v>No</v>
      </c>
      <c r="R118" s="6">
        <v>43191</v>
      </c>
      <c r="S118" s="48"/>
      <c r="T118" s="42" t="s">
        <v>325</v>
      </c>
      <c r="U118" s="48"/>
    </row>
    <row r="119" spans="1:21" ht="14.5" hidden="1" x14ac:dyDescent="0.35">
      <c r="A119" s="387" t="s">
        <v>1119</v>
      </c>
      <c r="B119" s="89" t="s">
        <v>1120</v>
      </c>
      <c r="C119" s="392" t="s">
        <v>967</v>
      </c>
      <c r="D119" s="387" t="s">
        <v>104</v>
      </c>
      <c r="F119" s="387" t="s">
        <v>531</v>
      </c>
      <c r="I119" s="387">
        <v>36924</v>
      </c>
      <c r="J119" s="387">
        <v>26672</v>
      </c>
      <c r="L119" s="393">
        <f t="shared" si="40"/>
        <v>36924</v>
      </c>
      <c r="M119" s="393">
        <f t="shared" si="40"/>
        <v>26672</v>
      </c>
      <c r="O119" s="6">
        <f>IF(P119="Yes",'MD Rates'!$B$1,R119)</f>
        <v>43191</v>
      </c>
      <c r="P119" s="5" t="str">
        <f t="shared" si="35"/>
        <v>No</v>
      </c>
      <c r="R119" s="6">
        <v>43191</v>
      </c>
      <c r="S119" s="48"/>
      <c r="T119" s="42" t="s">
        <v>325</v>
      </c>
      <c r="U119" s="48"/>
    </row>
    <row r="120" spans="1:21" ht="14.5" hidden="1" x14ac:dyDescent="0.35">
      <c r="A120" s="387" t="s">
        <v>1119</v>
      </c>
      <c r="B120" s="89" t="s">
        <v>1120</v>
      </c>
      <c r="C120" s="392" t="s">
        <v>967</v>
      </c>
      <c r="D120" s="387" t="s">
        <v>114</v>
      </c>
      <c r="F120" s="387" t="s">
        <v>530</v>
      </c>
      <c r="I120" s="387">
        <v>36924</v>
      </c>
      <c r="J120" s="387">
        <v>26672</v>
      </c>
      <c r="L120" s="393">
        <f t="shared" si="40"/>
        <v>36924</v>
      </c>
      <c r="M120" s="393">
        <f t="shared" si="40"/>
        <v>26672</v>
      </c>
      <c r="O120" s="6">
        <f>IF(P120="Yes",'MD Rates'!$B$1,R120)</f>
        <v>43191</v>
      </c>
      <c r="P120" s="5" t="str">
        <f t="shared" si="35"/>
        <v>No</v>
      </c>
      <c r="R120" s="6">
        <v>43191</v>
      </c>
      <c r="S120" s="48"/>
      <c r="T120" s="42" t="s">
        <v>325</v>
      </c>
      <c r="U120" s="48"/>
    </row>
    <row r="121" spans="1:21" ht="14.5" hidden="1" x14ac:dyDescent="0.35">
      <c r="A121" s="387" t="s">
        <v>1119</v>
      </c>
      <c r="B121" s="89" t="s">
        <v>1120</v>
      </c>
      <c r="C121" s="392" t="s">
        <v>967</v>
      </c>
      <c r="D121" s="387" t="s">
        <v>114</v>
      </c>
      <c r="F121" s="387" t="s">
        <v>531</v>
      </c>
      <c r="I121" s="387">
        <v>36924</v>
      </c>
      <c r="J121" s="387">
        <v>26672</v>
      </c>
      <c r="L121" s="393">
        <f t="shared" si="40"/>
        <v>36924</v>
      </c>
      <c r="M121" s="393">
        <f t="shared" si="40"/>
        <v>26672</v>
      </c>
      <c r="O121" s="6">
        <f>IF(P121="Yes",'MD Rates'!$B$1,R121)</f>
        <v>43191</v>
      </c>
      <c r="P121" s="5" t="str">
        <f t="shared" si="35"/>
        <v>No</v>
      </c>
      <c r="R121" s="6">
        <v>43191</v>
      </c>
      <c r="S121" s="48"/>
      <c r="T121" s="42" t="s">
        <v>325</v>
      </c>
      <c r="U121" s="48"/>
    </row>
    <row r="122" spans="1:21" ht="14.5" hidden="1" x14ac:dyDescent="0.35">
      <c r="A122" s="387" t="s">
        <v>1119</v>
      </c>
      <c r="B122" s="89" t="s">
        <v>1120</v>
      </c>
      <c r="C122" s="392" t="s">
        <v>967</v>
      </c>
      <c r="D122" s="387" t="s">
        <v>103</v>
      </c>
      <c r="F122" s="387" t="s">
        <v>530</v>
      </c>
      <c r="I122" s="387">
        <v>36924</v>
      </c>
      <c r="J122" s="387">
        <v>26672</v>
      </c>
      <c r="L122" s="393">
        <f t="shared" si="40"/>
        <v>36924</v>
      </c>
      <c r="M122" s="393">
        <f t="shared" si="40"/>
        <v>26672</v>
      </c>
      <c r="O122" s="6">
        <f>IF(P122="Yes",'MD Rates'!$B$1,R122)</f>
        <v>43191</v>
      </c>
      <c r="P122" s="5" t="str">
        <f t="shared" si="35"/>
        <v>No</v>
      </c>
      <c r="R122" s="6">
        <v>43191</v>
      </c>
      <c r="S122" s="48"/>
      <c r="T122" s="42" t="s">
        <v>325</v>
      </c>
      <c r="U122" s="48"/>
    </row>
    <row r="123" spans="1:21" ht="14.5" hidden="1" x14ac:dyDescent="0.35">
      <c r="A123" s="387" t="s">
        <v>1119</v>
      </c>
      <c r="B123" s="89" t="s">
        <v>1120</v>
      </c>
      <c r="C123" s="392" t="s">
        <v>967</v>
      </c>
      <c r="D123" s="387" t="s">
        <v>103</v>
      </c>
      <c r="F123" s="387" t="s">
        <v>531</v>
      </c>
      <c r="I123" s="387">
        <v>36924</v>
      </c>
      <c r="J123" s="387">
        <v>26672</v>
      </c>
      <c r="L123" s="393">
        <f t="shared" si="40"/>
        <v>36924</v>
      </c>
      <c r="M123" s="393">
        <f t="shared" si="40"/>
        <v>26672</v>
      </c>
      <c r="O123" s="6">
        <f>IF(P123="Yes",'MD Rates'!$B$1,R123)</f>
        <v>43191</v>
      </c>
      <c r="P123" s="5" t="str">
        <f t="shared" si="35"/>
        <v>No</v>
      </c>
      <c r="R123" s="6">
        <v>43191</v>
      </c>
      <c r="S123" s="48"/>
      <c r="T123" s="42" t="s">
        <v>325</v>
      </c>
      <c r="U123" s="48"/>
    </row>
    <row r="124" spans="1:21" ht="14.5" hidden="1" x14ac:dyDescent="0.35">
      <c r="A124" s="387" t="s">
        <v>1119</v>
      </c>
      <c r="B124" s="89" t="s">
        <v>1120</v>
      </c>
      <c r="C124" s="392" t="s">
        <v>967</v>
      </c>
      <c r="D124" s="387" t="s">
        <v>115</v>
      </c>
      <c r="F124" s="387" t="s">
        <v>530</v>
      </c>
      <c r="I124" s="387">
        <v>36924</v>
      </c>
      <c r="J124" s="387">
        <v>26672</v>
      </c>
      <c r="L124" s="393">
        <f t="shared" si="40"/>
        <v>36924</v>
      </c>
      <c r="M124" s="393">
        <f t="shared" si="40"/>
        <v>26672</v>
      </c>
      <c r="O124" s="6">
        <f>IF(P124="Yes",'MD Rates'!$B$1,R124)</f>
        <v>43191</v>
      </c>
      <c r="P124" s="5" t="str">
        <f t="shared" si="35"/>
        <v>No</v>
      </c>
      <c r="R124" s="6">
        <v>43191</v>
      </c>
      <c r="S124" s="48"/>
      <c r="T124" s="42" t="s">
        <v>325</v>
      </c>
      <c r="U124" s="48"/>
    </row>
    <row r="125" spans="1:21" ht="14.5" hidden="1" x14ac:dyDescent="0.35">
      <c r="A125" s="387" t="s">
        <v>1119</v>
      </c>
      <c r="B125" s="89" t="s">
        <v>1120</v>
      </c>
      <c r="C125" s="392" t="s">
        <v>967</v>
      </c>
      <c r="D125" s="387" t="s">
        <v>115</v>
      </c>
      <c r="F125" s="387" t="s">
        <v>531</v>
      </c>
      <c r="I125" s="387">
        <v>36924</v>
      </c>
      <c r="J125" s="387">
        <v>26672</v>
      </c>
      <c r="L125" s="393">
        <f t="shared" si="40"/>
        <v>36924</v>
      </c>
      <c r="M125" s="393">
        <f t="shared" si="40"/>
        <v>26672</v>
      </c>
      <c r="O125" s="6">
        <f>IF(P125="Yes",'MD Rates'!$B$1,R125)</f>
        <v>43191</v>
      </c>
      <c r="P125" s="5" t="str">
        <f t="shared" si="35"/>
        <v>No</v>
      </c>
      <c r="R125" s="6">
        <v>43191</v>
      </c>
      <c r="S125" s="48"/>
      <c r="T125" s="42" t="s">
        <v>325</v>
      </c>
      <c r="U125" s="48"/>
    </row>
    <row r="126" spans="1:21" ht="14.5" hidden="1" x14ac:dyDescent="0.35">
      <c r="A126" s="387" t="s">
        <v>1119</v>
      </c>
      <c r="B126" s="89" t="s">
        <v>1120</v>
      </c>
      <c r="C126" s="392" t="s">
        <v>967</v>
      </c>
      <c r="D126" s="387" t="s">
        <v>1384</v>
      </c>
      <c r="F126" s="387" t="s">
        <v>530</v>
      </c>
      <c r="I126" s="387">
        <v>36924</v>
      </c>
      <c r="J126" s="387">
        <v>26672</v>
      </c>
      <c r="L126" s="393">
        <f t="shared" ref="L126:M126" si="45">L125</f>
        <v>36924</v>
      </c>
      <c r="M126" s="393">
        <f t="shared" si="45"/>
        <v>26672</v>
      </c>
      <c r="O126" s="6">
        <f>IF(P126="Yes",'MD Rates'!$B$1,R126)</f>
        <v>44287</v>
      </c>
      <c r="P126" s="5" t="str">
        <f t="shared" si="35"/>
        <v>No</v>
      </c>
      <c r="R126" s="6">
        <v>44287</v>
      </c>
      <c r="S126" s="48"/>
      <c r="T126" s="42"/>
      <c r="U126" s="48"/>
    </row>
    <row r="127" spans="1:21" ht="14.5" hidden="1" x14ac:dyDescent="0.35">
      <c r="A127" s="387" t="s">
        <v>1119</v>
      </c>
      <c r="B127" s="89" t="s">
        <v>1120</v>
      </c>
      <c r="C127" s="392" t="s">
        <v>967</v>
      </c>
      <c r="D127" s="387" t="s">
        <v>1384</v>
      </c>
      <c r="F127" s="387" t="s">
        <v>531</v>
      </c>
      <c r="I127" s="387">
        <v>36924</v>
      </c>
      <c r="J127" s="387">
        <v>26672</v>
      </c>
      <c r="L127" s="393">
        <f t="shared" ref="L127:M127" si="46">L126</f>
        <v>36924</v>
      </c>
      <c r="M127" s="393">
        <f t="shared" si="46"/>
        <v>26672</v>
      </c>
      <c r="O127" s="6">
        <f>IF(P127="Yes",'MD Rates'!$B$1,R127)</f>
        <v>44287</v>
      </c>
      <c r="P127" s="5" t="str">
        <f t="shared" si="35"/>
        <v>No</v>
      </c>
      <c r="R127" s="6">
        <v>44287</v>
      </c>
      <c r="S127" s="48"/>
      <c r="T127" s="42"/>
      <c r="U127" s="48"/>
    </row>
    <row r="128" spans="1:21" ht="14.5" hidden="1" x14ac:dyDescent="0.35">
      <c r="A128" s="387" t="s">
        <v>1119</v>
      </c>
      <c r="B128" s="89" t="s">
        <v>1120</v>
      </c>
      <c r="C128" s="392" t="s">
        <v>967</v>
      </c>
      <c r="D128" s="387" t="s">
        <v>1385</v>
      </c>
      <c r="F128" s="387" t="s">
        <v>530</v>
      </c>
      <c r="I128" s="387">
        <v>36924</v>
      </c>
      <c r="J128" s="387">
        <v>26672</v>
      </c>
      <c r="L128" s="393">
        <f t="shared" ref="L128:M128" si="47">L127</f>
        <v>36924</v>
      </c>
      <c r="M128" s="393">
        <f t="shared" si="47"/>
        <v>26672</v>
      </c>
      <c r="O128" s="6">
        <f>IF(P128="Yes",'MD Rates'!$B$1,R128)</f>
        <v>44287</v>
      </c>
      <c r="P128" s="5" t="str">
        <f t="shared" si="35"/>
        <v>No</v>
      </c>
      <c r="R128" s="6">
        <v>44287</v>
      </c>
      <c r="S128" s="48"/>
      <c r="T128" s="42"/>
      <c r="U128" s="48"/>
    </row>
    <row r="129" spans="1:21" ht="14.5" hidden="1" x14ac:dyDescent="0.35">
      <c r="A129" s="387" t="s">
        <v>1119</v>
      </c>
      <c r="B129" s="89" t="s">
        <v>1120</v>
      </c>
      <c r="C129" s="392" t="s">
        <v>967</v>
      </c>
      <c r="D129" s="387" t="s">
        <v>1385</v>
      </c>
      <c r="F129" s="387" t="s">
        <v>531</v>
      </c>
      <c r="I129" s="387">
        <v>36924</v>
      </c>
      <c r="J129" s="387">
        <v>26672</v>
      </c>
      <c r="L129" s="393">
        <f t="shared" ref="L129:M130" si="48">L128</f>
        <v>36924</v>
      </c>
      <c r="M129" s="393">
        <f t="shared" si="48"/>
        <v>26672</v>
      </c>
      <c r="O129" s="6">
        <f>IF(P129="Yes",'MD Rates'!$B$1,R129)</f>
        <v>44287</v>
      </c>
      <c r="P129" s="5" t="str">
        <f t="shared" si="35"/>
        <v>No</v>
      </c>
      <c r="R129" s="6">
        <v>44287</v>
      </c>
      <c r="S129" s="48"/>
      <c r="T129" s="42"/>
      <c r="U129" s="48"/>
    </row>
    <row r="130" spans="1:21" ht="14.5" hidden="1" x14ac:dyDescent="0.35">
      <c r="A130" s="387" t="s">
        <v>529</v>
      </c>
      <c r="B130" s="89" t="s">
        <v>1120</v>
      </c>
      <c r="C130" s="392" t="s">
        <v>967</v>
      </c>
      <c r="D130" s="387" t="s">
        <v>104</v>
      </c>
      <c r="F130" s="387" t="s">
        <v>530</v>
      </c>
      <c r="I130" s="387">
        <v>36924</v>
      </c>
      <c r="J130" s="387">
        <v>26672</v>
      </c>
      <c r="L130" s="393">
        <f t="shared" si="48"/>
        <v>36924</v>
      </c>
      <c r="M130" s="393">
        <f t="shared" si="48"/>
        <v>26672</v>
      </c>
      <c r="O130" s="6">
        <f>IF(P130="Yes",'MD Rates'!$B$1,R130)</f>
        <v>43191</v>
      </c>
      <c r="P130" s="5" t="str">
        <f t="shared" si="35"/>
        <v>No</v>
      </c>
      <c r="R130" s="6">
        <v>43191</v>
      </c>
      <c r="S130" s="48"/>
      <c r="T130" s="42" t="s">
        <v>325</v>
      </c>
      <c r="U130" s="48"/>
    </row>
    <row r="131" spans="1:21" ht="14.5" hidden="1" x14ac:dyDescent="0.35">
      <c r="A131" s="387" t="s">
        <v>529</v>
      </c>
      <c r="B131" s="89" t="s">
        <v>1120</v>
      </c>
      <c r="C131" s="392" t="s">
        <v>967</v>
      </c>
      <c r="D131" s="387" t="s">
        <v>104</v>
      </c>
      <c r="F131" s="387" t="s">
        <v>531</v>
      </c>
      <c r="I131" s="387">
        <v>36924</v>
      </c>
      <c r="J131" s="387">
        <v>26672</v>
      </c>
      <c r="L131" s="393">
        <f t="shared" si="40"/>
        <v>36924</v>
      </c>
      <c r="M131" s="393">
        <f t="shared" si="40"/>
        <v>26672</v>
      </c>
      <c r="O131" s="6">
        <f>IF(P131="Yes",'MD Rates'!$B$1,R131)</f>
        <v>43191</v>
      </c>
      <c r="P131" s="5" t="str">
        <f t="shared" si="35"/>
        <v>No</v>
      </c>
      <c r="R131" s="6">
        <v>43191</v>
      </c>
      <c r="S131" s="48"/>
      <c r="T131" s="42" t="s">
        <v>325</v>
      </c>
      <c r="U131" s="48"/>
    </row>
    <row r="132" spans="1:21" ht="14.5" hidden="1" x14ac:dyDescent="0.35">
      <c r="A132" s="387" t="s">
        <v>529</v>
      </c>
      <c r="B132" s="89" t="s">
        <v>1120</v>
      </c>
      <c r="C132" s="392" t="s">
        <v>967</v>
      </c>
      <c r="D132" s="387" t="s">
        <v>114</v>
      </c>
      <c r="F132" s="387" t="s">
        <v>530</v>
      </c>
      <c r="I132" s="387">
        <v>36924</v>
      </c>
      <c r="J132" s="387">
        <v>26672</v>
      </c>
      <c r="L132" s="393">
        <f t="shared" ref="L132:M137" si="49">L131</f>
        <v>36924</v>
      </c>
      <c r="M132" s="393">
        <f t="shared" si="49"/>
        <v>26672</v>
      </c>
      <c r="O132" s="6">
        <f>IF(P132="Yes",'MD Rates'!$B$1,R132)</f>
        <v>43191</v>
      </c>
      <c r="P132" s="5" t="str">
        <f t="shared" si="35"/>
        <v>No</v>
      </c>
      <c r="R132" s="6">
        <v>43191</v>
      </c>
      <c r="S132" s="48"/>
      <c r="T132" s="42" t="s">
        <v>325</v>
      </c>
      <c r="U132" s="48"/>
    </row>
    <row r="133" spans="1:21" ht="14.5" hidden="1" x14ac:dyDescent="0.35">
      <c r="A133" s="387" t="s">
        <v>529</v>
      </c>
      <c r="B133" s="89" t="s">
        <v>1120</v>
      </c>
      <c r="C133" s="392" t="s">
        <v>967</v>
      </c>
      <c r="D133" s="387" t="s">
        <v>114</v>
      </c>
      <c r="F133" s="387" t="s">
        <v>531</v>
      </c>
      <c r="I133" s="387">
        <v>36924</v>
      </c>
      <c r="J133" s="387">
        <v>26672</v>
      </c>
      <c r="L133" s="393">
        <f t="shared" si="49"/>
        <v>36924</v>
      </c>
      <c r="M133" s="393">
        <f t="shared" si="49"/>
        <v>26672</v>
      </c>
      <c r="O133" s="6">
        <f>IF(P133="Yes",'MD Rates'!$B$1,R133)</f>
        <v>43191</v>
      </c>
      <c r="P133" s="5" t="str">
        <f t="shared" si="35"/>
        <v>No</v>
      </c>
      <c r="R133" s="6">
        <v>43191</v>
      </c>
      <c r="S133" s="48"/>
      <c r="T133" s="42" t="s">
        <v>325</v>
      </c>
      <c r="U133" s="48"/>
    </row>
    <row r="134" spans="1:21" ht="14.5" hidden="1" x14ac:dyDescent="0.35">
      <c r="A134" s="387" t="s">
        <v>529</v>
      </c>
      <c r="B134" s="89" t="s">
        <v>1120</v>
      </c>
      <c r="C134" s="392" t="s">
        <v>967</v>
      </c>
      <c r="D134" s="387" t="s">
        <v>103</v>
      </c>
      <c r="F134" s="387" t="s">
        <v>530</v>
      </c>
      <c r="I134" s="387">
        <v>36924</v>
      </c>
      <c r="J134" s="387">
        <v>26672</v>
      </c>
      <c r="L134" s="393">
        <f t="shared" si="49"/>
        <v>36924</v>
      </c>
      <c r="M134" s="393">
        <f t="shared" si="49"/>
        <v>26672</v>
      </c>
      <c r="O134" s="6">
        <f>IF(P134="Yes",'MD Rates'!$B$1,R134)</f>
        <v>43191</v>
      </c>
      <c r="P134" s="5" t="str">
        <f t="shared" si="35"/>
        <v>No</v>
      </c>
      <c r="R134" s="6">
        <v>43191</v>
      </c>
      <c r="S134" s="48"/>
      <c r="T134" s="42" t="s">
        <v>325</v>
      </c>
      <c r="U134" s="48"/>
    </row>
    <row r="135" spans="1:21" ht="14.5" hidden="1" x14ac:dyDescent="0.35">
      <c r="A135" s="387" t="s">
        <v>529</v>
      </c>
      <c r="B135" s="89" t="s">
        <v>1120</v>
      </c>
      <c r="C135" s="392" t="s">
        <v>967</v>
      </c>
      <c r="D135" s="387" t="s">
        <v>103</v>
      </c>
      <c r="F135" s="387" t="s">
        <v>531</v>
      </c>
      <c r="I135" s="387">
        <v>36924</v>
      </c>
      <c r="J135" s="387">
        <v>26672</v>
      </c>
      <c r="L135" s="393">
        <f t="shared" si="49"/>
        <v>36924</v>
      </c>
      <c r="M135" s="393">
        <f t="shared" si="49"/>
        <v>26672</v>
      </c>
      <c r="O135" s="6">
        <f>IF(P135="Yes",'MD Rates'!$B$1,R135)</f>
        <v>43191</v>
      </c>
      <c r="P135" s="5" t="str">
        <f t="shared" si="35"/>
        <v>No</v>
      </c>
      <c r="R135" s="6">
        <v>43191</v>
      </c>
      <c r="S135" s="48"/>
      <c r="T135" s="42" t="s">
        <v>325</v>
      </c>
      <c r="U135" s="48"/>
    </row>
    <row r="136" spans="1:21" ht="14.5" hidden="1" x14ac:dyDescent="0.35">
      <c r="A136" s="387" t="s">
        <v>529</v>
      </c>
      <c r="B136" s="89" t="s">
        <v>1120</v>
      </c>
      <c r="C136" s="392" t="s">
        <v>967</v>
      </c>
      <c r="D136" s="387" t="s">
        <v>115</v>
      </c>
      <c r="F136" s="387" t="s">
        <v>530</v>
      </c>
      <c r="I136" s="387">
        <v>36924</v>
      </c>
      <c r="J136" s="387">
        <v>26672</v>
      </c>
      <c r="L136" s="393">
        <f t="shared" si="49"/>
        <v>36924</v>
      </c>
      <c r="M136" s="393">
        <f t="shared" si="49"/>
        <v>26672</v>
      </c>
      <c r="O136" s="6">
        <f>IF(P136="Yes",'MD Rates'!$B$1,R136)</f>
        <v>43191</v>
      </c>
      <c r="P136" s="5" t="str">
        <f t="shared" si="35"/>
        <v>No</v>
      </c>
      <c r="R136" s="6">
        <v>43191</v>
      </c>
      <c r="S136" s="48"/>
      <c r="T136" s="42" t="s">
        <v>325</v>
      </c>
      <c r="U136" s="48"/>
    </row>
    <row r="137" spans="1:21" ht="14.5" hidden="1" x14ac:dyDescent="0.35">
      <c r="A137" s="387" t="s">
        <v>529</v>
      </c>
      <c r="B137" s="89" t="s">
        <v>1120</v>
      </c>
      <c r="C137" s="392" t="s">
        <v>967</v>
      </c>
      <c r="D137" s="387" t="s">
        <v>115</v>
      </c>
      <c r="F137" s="387" t="s">
        <v>531</v>
      </c>
      <c r="I137" s="387">
        <v>36924</v>
      </c>
      <c r="J137" s="387">
        <v>26672</v>
      </c>
      <c r="L137" s="393">
        <f t="shared" si="49"/>
        <v>36924</v>
      </c>
      <c r="M137" s="393">
        <f t="shared" si="49"/>
        <v>26672</v>
      </c>
      <c r="O137" s="6">
        <f>IF(P137="Yes",'MD Rates'!$B$1,R137)</f>
        <v>43191</v>
      </c>
      <c r="P137" s="5" t="str">
        <f t="shared" si="35"/>
        <v>No</v>
      </c>
      <c r="R137" s="6">
        <v>43191</v>
      </c>
      <c r="S137" s="48"/>
      <c r="T137" s="42" t="s">
        <v>325</v>
      </c>
      <c r="U137" s="48"/>
    </row>
    <row r="138" spans="1:21" ht="14.5" hidden="1" x14ac:dyDescent="0.35">
      <c r="A138" s="387" t="s">
        <v>529</v>
      </c>
      <c r="B138" s="89" t="s">
        <v>1120</v>
      </c>
      <c r="C138" s="392" t="s">
        <v>967</v>
      </c>
      <c r="D138" s="387" t="s">
        <v>1384</v>
      </c>
      <c r="F138" s="387" t="s">
        <v>530</v>
      </c>
      <c r="I138" s="387">
        <v>36924</v>
      </c>
      <c r="J138" s="387">
        <v>26672</v>
      </c>
      <c r="L138" s="393">
        <f t="shared" ref="L138:M138" si="50">L137</f>
        <v>36924</v>
      </c>
      <c r="M138" s="393">
        <f t="shared" si="50"/>
        <v>26672</v>
      </c>
      <c r="O138" s="6">
        <f>IF(P138="Yes",'MD Rates'!$B$1,R138)</f>
        <v>44287</v>
      </c>
      <c r="P138" s="5" t="str">
        <f t="shared" si="35"/>
        <v>No</v>
      </c>
      <c r="R138" s="6">
        <v>44287</v>
      </c>
      <c r="S138" s="48"/>
      <c r="T138" s="42"/>
      <c r="U138" s="48"/>
    </row>
    <row r="139" spans="1:21" ht="14.5" hidden="1" x14ac:dyDescent="0.35">
      <c r="A139" s="387" t="s">
        <v>529</v>
      </c>
      <c r="B139" s="89" t="s">
        <v>1120</v>
      </c>
      <c r="C139" s="392" t="s">
        <v>967</v>
      </c>
      <c r="D139" s="387" t="s">
        <v>1384</v>
      </c>
      <c r="F139" s="387" t="s">
        <v>531</v>
      </c>
      <c r="I139" s="387">
        <v>36924</v>
      </c>
      <c r="J139" s="387">
        <v>26672</v>
      </c>
      <c r="L139" s="393">
        <f t="shared" ref="L139:M139" si="51">L138</f>
        <v>36924</v>
      </c>
      <c r="M139" s="393">
        <f t="shared" si="51"/>
        <v>26672</v>
      </c>
      <c r="O139" s="6">
        <f>IF(P139="Yes",'MD Rates'!$B$1,R139)</f>
        <v>44287</v>
      </c>
      <c r="P139" s="5" t="str">
        <f t="shared" si="35"/>
        <v>No</v>
      </c>
      <c r="R139" s="6">
        <v>44287</v>
      </c>
      <c r="S139" s="48"/>
      <c r="T139" s="42"/>
      <c r="U139" s="48"/>
    </row>
    <row r="140" spans="1:21" ht="14.5" hidden="1" x14ac:dyDescent="0.35">
      <c r="A140" s="387" t="s">
        <v>529</v>
      </c>
      <c r="B140" s="89" t="s">
        <v>1120</v>
      </c>
      <c r="C140" s="392" t="s">
        <v>967</v>
      </c>
      <c r="D140" s="387" t="s">
        <v>1385</v>
      </c>
      <c r="F140" s="387" t="s">
        <v>530</v>
      </c>
      <c r="I140" s="387">
        <v>36924</v>
      </c>
      <c r="J140" s="387">
        <v>26672</v>
      </c>
      <c r="L140" s="393">
        <f t="shared" ref="L140:M140" si="52">L139</f>
        <v>36924</v>
      </c>
      <c r="M140" s="393">
        <f t="shared" si="52"/>
        <v>26672</v>
      </c>
      <c r="O140" s="6">
        <f>IF(P140="Yes",'MD Rates'!$B$1,R140)</f>
        <v>44287</v>
      </c>
      <c r="P140" s="5" t="str">
        <f t="shared" si="35"/>
        <v>No</v>
      </c>
      <c r="R140" s="6">
        <v>44287</v>
      </c>
      <c r="S140" s="48"/>
      <c r="T140" s="42"/>
      <c r="U140" s="48"/>
    </row>
    <row r="141" spans="1:21" ht="14.5" hidden="1" x14ac:dyDescent="0.35">
      <c r="A141" s="387" t="s">
        <v>529</v>
      </c>
      <c r="B141" s="89" t="s">
        <v>1120</v>
      </c>
      <c r="C141" s="392" t="s">
        <v>967</v>
      </c>
      <c r="D141" s="387" t="s">
        <v>1385</v>
      </c>
      <c r="F141" s="387" t="s">
        <v>531</v>
      </c>
      <c r="I141" s="387">
        <v>36924</v>
      </c>
      <c r="J141" s="387">
        <v>26672</v>
      </c>
      <c r="L141" s="393">
        <f t="shared" ref="L141:M142" si="53">L140</f>
        <v>36924</v>
      </c>
      <c r="M141" s="393">
        <f t="shared" si="53"/>
        <v>26672</v>
      </c>
      <c r="O141" s="6">
        <f>IF(P141="Yes",'MD Rates'!$B$1,R141)</f>
        <v>44287</v>
      </c>
      <c r="P141" s="5" t="str">
        <f t="shared" si="35"/>
        <v>No</v>
      </c>
      <c r="R141" s="6">
        <v>44287</v>
      </c>
      <c r="S141" s="48"/>
      <c r="T141" s="42"/>
      <c r="U141" s="48"/>
    </row>
    <row r="142" spans="1:21" ht="14.5" hidden="1" x14ac:dyDescent="0.35">
      <c r="A142" s="387" t="s">
        <v>603</v>
      </c>
      <c r="B142" s="89" t="s">
        <v>1120</v>
      </c>
      <c r="C142" s="392" t="s">
        <v>967</v>
      </c>
      <c r="D142" s="387" t="s">
        <v>104</v>
      </c>
      <c r="F142" s="387" t="s">
        <v>531</v>
      </c>
      <c r="I142" s="387">
        <v>36924</v>
      </c>
      <c r="J142" s="387">
        <v>26672</v>
      </c>
      <c r="L142" s="393">
        <f t="shared" si="53"/>
        <v>36924</v>
      </c>
      <c r="M142" s="393">
        <f t="shared" si="53"/>
        <v>26672</v>
      </c>
      <c r="O142" s="6">
        <f>IF(P142="Yes",'MD Rates'!$B$1,R142)</f>
        <v>43191</v>
      </c>
      <c r="P142" s="5" t="str">
        <f>IF(I142&lt;&gt;L142,"Yes","No")</f>
        <v>No</v>
      </c>
      <c r="R142" s="6">
        <v>43191</v>
      </c>
      <c r="S142" s="48"/>
      <c r="T142" s="42" t="s">
        <v>325</v>
      </c>
      <c r="U142" s="48"/>
    </row>
    <row r="143" spans="1:21" ht="14.5" hidden="1" x14ac:dyDescent="0.35">
      <c r="A143" s="387" t="s">
        <v>603</v>
      </c>
      <c r="B143" s="89" t="s">
        <v>1120</v>
      </c>
      <c r="C143" s="392" t="s">
        <v>967</v>
      </c>
      <c r="D143" s="387" t="s">
        <v>114</v>
      </c>
      <c r="F143" s="387" t="s">
        <v>531</v>
      </c>
      <c r="I143" s="387">
        <v>36924</v>
      </c>
      <c r="J143" s="387">
        <v>26672</v>
      </c>
      <c r="L143" s="393">
        <f t="shared" ref="L143:M145" si="54">L142</f>
        <v>36924</v>
      </c>
      <c r="M143" s="393">
        <f t="shared" si="54"/>
        <v>26672</v>
      </c>
      <c r="O143" s="6">
        <f>IF(P143="Yes",'MD Rates'!$B$1,R143)</f>
        <v>43191</v>
      </c>
      <c r="P143" s="5" t="str">
        <f>IF(I143&lt;&gt;L143,"Yes","No")</f>
        <v>No</v>
      </c>
      <c r="R143" s="6">
        <v>43191</v>
      </c>
      <c r="S143" s="48"/>
      <c r="T143" s="42" t="s">
        <v>325</v>
      </c>
      <c r="U143" s="48"/>
    </row>
    <row r="144" spans="1:21" ht="14.5" hidden="1" x14ac:dyDescent="0.35">
      <c r="A144" s="387" t="s">
        <v>603</v>
      </c>
      <c r="B144" s="89" t="s">
        <v>1120</v>
      </c>
      <c r="C144" s="392" t="s">
        <v>967</v>
      </c>
      <c r="D144" s="387" t="s">
        <v>103</v>
      </c>
      <c r="F144" s="387" t="s">
        <v>531</v>
      </c>
      <c r="I144" s="387">
        <v>36924</v>
      </c>
      <c r="J144" s="387">
        <v>26672</v>
      </c>
      <c r="L144" s="393">
        <f t="shared" si="54"/>
        <v>36924</v>
      </c>
      <c r="M144" s="393">
        <f t="shared" si="54"/>
        <v>26672</v>
      </c>
      <c r="O144" s="6">
        <f>IF(P144="Yes",'MD Rates'!$B$1,R144)</f>
        <v>43191</v>
      </c>
      <c r="P144" s="5" t="str">
        <f>IF(I144&lt;&gt;L144,"Yes","No")</f>
        <v>No</v>
      </c>
      <c r="R144" s="6">
        <v>43191</v>
      </c>
      <c r="S144" s="48"/>
      <c r="T144" s="42" t="s">
        <v>325</v>
      </c>
      <c r="U144" s="48"/>
    </row>
    <row r="145" spans="1:21" ht="14.5" hidden="1" x14ac:dyDescent="0.35">
      <c r="A145" s="387" t="s">
        <v>603</v>
      </c>
      <c r="B145" s="89" t="s">
        <v>1120</v>
      </c>
      <c r="C145" s="392" t="s">
        <v>967</v>
      </c>
      <c r="D145" s="387" t="s">
        <v>115</v>
      </c>
      <c r="F145" s="387" t="s">
        <v>531</v>
      </c>
      <c r="I145" s="387">
        <v>36924</v>
      </c>
      <c r="J145" s="387">
        <v>26672</v>
      </c>
      <c r="L145" s="393">
        <f t="shared" si="54"/>
        <v>36924</v>
      </c>
      <c r="M145" s="393">
        <f t="shared" si="54"/>
        <v>26672</v>
      </c>
      <c r="O145" s="6">
        <f>IF(P145="Yes",'MD Rates'!$B$1,R145)</f>
        <v>43191</v>
      </c>
      <c r="P145" s="5" t="str">
        <f>IF(I145&lt;&gt;L145,"Yes","No")</f>
        <v>No</v>
      </c>
      <c r="R145" s="6">
        <v>43191</v>
      </c>
      <c r="S145" s="48"/>
      <c r="T145" s="42" t="s">
        <v>325</v>
      </c>
      <c r="U145" s="48"/>
    </row>
    <row r="146" spans="1:21" ht="14.5" hidden="1" x14ac:dyDescent="0.35">
      <c r="A146" s="387" t="s">
        <v>603</v>
      </c>
      <c r="B146" s="89" t="s">
        <v>1120</v>
      </c>
      <c r="C146" s="392" t="s">
        <v>967</v>
      </c>
      <c r="D146" s="387" t="s">
        <v>1384</v>
      </c>
      <c r="F146" s="387" t="s">
        <v>531</v>
      </c>
      <c r="I146" s="387">
        <v>36924</v>
      </c>
      <c r="J146" s="387">
        <v>26672</v>
      </c>
      <c r="L146" s="393">
        <f t="shared" ref="L146:M146" si="55">L145</f>
        <v>36924</v>
      </c>
      <c r="M146" s="393">
        <f t="shared" si="55"/>
        <v>26672</v>
      </c>
      <c r="O146" s="6">
        <f>IF(P146="Yes",'MD Rates'!$B$1,R146)</f>
        <v>44287</v>
      </c>
      <c r="P146" s="5" t="str">
        <f t="shared" ref="P146:P147" si="56">IF(I146&lt;&gt;L146,"Yes","No")</f>
        <v>No</v>
      </c>
      <c r="R146" s="6">
        <v>44287</v>
      </c>
      <c r="S146" s="48"/>
      <c r="T146" s="42"/>
      <c r="U146" s="48"/>
    </row>
    <row r="147" spans="1:21" ht="14.5" hidden="1" x14ac:dyDescent="0.35">
      <c r="A147" s="387" t="s">
        <v>603</v>
      </c>
      <c r="B147" s="89" t="s">
        <v>1120</v>
      </c>
      <c r="C147" s="392" t="s">
        <v>967</v>
      </c>
      <c r="D147" s="387" t="s">
        <v>1385</v>
      </c>
      <c r="F147" s="387" t="s">
        <v>531</v>
      </c>
      <c r="I147" s="387">
        <v>36924</v>
      </c>
      <c r="J147" s="387">
        <v>26672</v>
      </c>
      <c r="L147" s="393">
        <f t="shared" ref="L147:M147" si="57">L146</f>
        <v>36924</v>
      </c>
      <c r="M147" s="393">
        <f t="shared" si="57"/>
        <v>26672</v>
      </c>
      <c r="O147" s="6">
        <f>IF(P147="Yes",'MD Rates'!$B$1,R147)</f>
        <v>44287</v>
      </c>
      <c r="P147" s="5" t="str">
        <f t="shared" si="56"/>
        <v>No</v>
      </c>
      <c r="R147" s="6">
        <v>44287</v>
      </c>
      <c r="S147" s="48"/>
      <c r="T147" s="42"/>
      <c r="U147" s="48"/>
    </row>
    <row r="148" spans="1:21" ht="14.5" hidden="1" x14ac:dyDescent="0.35">
      <c r="A148" s="387" t="s">
        <v>603</v>
      </c>
      <c r="B148" s="89" t="s">
        <v>1120</v>
      </c>
      <c r="C148" s="392" t="s">
        <v>969</v>
      </c>
      <c r="D148" s="387"/>
      <c r="F148" s="387" t="s">
        <v>531</v>
      </c>
      <c r="I148" s="387">
        <v>26672</v>
      </c>
      <c r="J148" s="387">
        <v>26672</v>
      </c>
      <c r="L148" s="393">
        <f>'MD Rates'!I81</f>
        <v>26672</v>
      </c>
      <c r="M148" s="393">
        <f>'MD Rates'!I81</f>
        <v>26672</v>
      </c>
      <c r="O148" s="6">
        <f>IF(P148="Yes",'MD Rates'!$B$1,R148)</f>
        <v>43191</v>
      </c>
      <c r="P148" s="5" t="str">
        <f t="shared" ref="P148:P160" si="58">IF(I148&lt;&gt;L148,"Yes","No")</f>
        <v>No</v>
      </c>
      <c r="R148" s="6">
        <v>43191</v>
      </c>
      <c r="S148" s="48"/>
      <c r="T148" s="42" t="s">
        <v>325</v>
      </c>
      <c r="U148" s="48"/>
    </row>
    <row r="149" spans="1:21" ht="14.5" hidden="1" x14ac:dyDescent="0.35">
      <c r="A149" s="387" t="s">
        <v>604</v>
      </c>
      <c r="B149" s="89" t="s">
        <v>1120</v>
      </c>
      <c r="C149" s="392" t="s">
        <v>967</v>
      </c>
      <c r="D149" s="387" t="s">
        <v>104</v>
      </c>
      <c r="F149" s="387" t="s">
        <v>530</v>
      </c>
      <c r="I149" s="387">
        <v>36924</v>
      </c>
      <c r="J149" s="387">
        <v>26672</v>
      </c>
      <c r="L149" s="393">
        <f>L147</f>
        <v>36924</v>
      </c>
      <c r="M149" s="393">
        <f>M145</f>
        <v>26672</v>
      </c>
      <c r="O149" s="6">
        <f>IF(P149="Yes",'MD Rates'!$B$1,R149)</f>
        <v>43191</v>
      </c>
      <c r="P149" s="5" t="str">
        <f t="shared" si="58"/>
        <v>No</v>
      </c>
      <c r="R149" s="6">
        <v>43191</v>
      </c>
      <c r="S149" s="48"/>
      <c r="T149" s="42" t="s">
        <v>325</v>
      </c>
      <c r="U149" s="48"/>
    </row>
    <row r="150" spans="1:21" ht="14.5" hidden="1" x14ac:dyDescent="0.35">
      <c r="A150" s="387" t="s">
        <v>604</v>
      </c>
      <c r="B150" s="89" t="s">
        <v>1120</v>
      </c>
      <c r="C150" s="392" t="s">
        <v>967</v>
      </c>
      <c r="D150" s="387" t="s">
        <v>104</v>
      </c>
      <c r="F150" s="387" t="s">
        <v>531</v>
      </c>
      <c r="I150" s="387">
        <v>36924</v>
      </c>
      <c r="J150" s="387">
        <v>26672</v>
      </c>
      <c r="L150" s="393">
        <f t="shared" ref="L150:M156" si="59">L149</f>
        <v>36924</v>
      </c>
      <c r="M150" s="393">
        <f>M149</f>
        <v>26672</v>
      </c>
      <c r="O150" s="6">
        <f>IF(P150="Yes",'MD Rates'!$B$1,R150)</f>
        <v>43191</v>
      </c>
      <c r="P150" s="5" t="str">
        <f t="shared" si="58"/>
        <v>No</v>
      </c>
      <c r="Q150" s="42" t="s">
        <v>325</v>
      </c>
      <c r="R150" s="6">
        <v>43191</v>
      </c>
      <c r="S150" s="48"/>
      <c r="T150" s="42" t="s">
        <v>325</v>
      </c>
      <c r="U150" s="48"/>
    </row>
    <row r="151" spans="1:21" ht="14.5" hidden="1" x14ac:dyDescent="0.35">
      <c r="A151" s="387" t="s">
        <v>604</v>
      </c>
      <c r="B151" s="89" t="s">
        <v>1120</v>
      </c>
      <c r="C151" s="392" t="s">
        <v>967</v>
      </c>
      <c r="D151" s="387" t="s">
        <v>114</v>
      </c>
      <c r="F151" s="387" t="s">
        <v>530</v>
      </c>
      <c r="I151" s="387">
        <v>36924</v>
      </c>
      <c r="J151" s="387">
        <v>26672</v>
      </c>
      <c r="L151" s="393">
        <f t="shared" si="59"/>
        <v>36924</v>
      </c>
      <c r="M151" s="393">
        <f t="shared" si="59"/>
        <v>26672</v>
      </c>
      <c r="O151" s="6">
        <f>IF(P151="Yes",'MD Rates'!$B$1,R151)</f>
        <v>43191</v>
      </c>
      <c r="P151" s="5" t="str">
        <f t="shared" si="58"/>
        <v>No</v>
      </c>
      <c r="Q151" s="42" t="s">
        <v>325</v>
      </c>
      <c r="R151" s="6">
        <v>43191</v>
      </c>
      <c r="S151" s="48"/>
      <c r="T151" s="42" t="s">
        <v>325</v>
      </c>
      <c r="U151" s="48"/>
    </row>
    <row r="152" spans="1:21" ht="14.5" hidden="1" x14ac:dyDescent="0.35">
      <c r="A152" s="387" t="s">
        <v>604</v>
      </c>
      <c r="B152" s="89" t="s">
        <v>1120</v>
      </c>
      <c r="C152" s="392" t="s">
        <v>967</v>
      </c>
      <c r="D152" s="387" t="s">
        <v>114</v>
      </c>
      <c r="F152" s="387" t="s">
        <v>531</v>
      </c>
      <c r="I152" s="387">
        <v>36924</v>
      </c>
      <c r="J152" s="387">
        <v>26672</v>
      </c>
      <c r="L152" s="393">
        <f t="shared" si="59"/>
        <v>36924</v>
      </c>
      <c r="M152" s="393">
        <f t="shared" si="59"/>
        <v>26672</v>
      </c>
      <c r="O152" s="6">
        <f>IF(P152="Yes",'MD Rates'!$B$1,R152)</f>
        <v>43191</v>
      </c>
      <c r="P152" s="5" t="str">
        <f t="shared" si="58"/>
        <v>No</v>
      </c>
      <c r="R152" s="6">
        <v>43191</v>
      </c>
      <c r="S152" s="48"/>
      <c r="T152" s="42" t="s">
        <v>325</v>
      </c>
      <c r="U152" s="48"/>
    </row>
    <row r="153" spans="1:21" ht="14.5" hidden="1" x14ac:dyDescent="0.35">
      <c r="A153" s="387" t="s">
        <v>604</v>
      </c>
      <c r="B153" s="89" t="s">
        <v>1120</v>
      </c>
      <c r="C153" s="392" t="s">
        <v>967</v>
      </c>
      <c r="D153" s="387" t="s">
        <v>103</v>
      </c>
      <c r="F153" s="387" t="s">
        <v>530</v>
      </c>
      <c r="I153" s="387">
        <v>36924</v>
      </c>
      <c r="J153" s="387">
        <v>26672</v>
      </c>
      <c r="L153" s="393">
        <f t="shared" si="59"/>
        <v>36924</v>
      </c>
      <c r="M153" s="393">
        <f t="shared" si="59"/>
        <v>26672</v>
      </c>
      <c r="O153" s="6">
        <f>IF(P153="Yes",'MD Rates'!$B$1,R153)</f>
        <v>43191</v>
      </c>
      <c r="P153" s="5" t="str">
        <f t="shared" si="58"/>
        <v>No</v>
      </c>
      <c r="R153" s="6">
        <v>43191</v>
      </c>
      <c r="S153" s="48"/>
      <c r="T153" s="42" t="s">
        <v>325</v>
      </c>
      <c r="U153" s="48"/>
    </row>
    <row r="154" spans="1:21" ht="14.5" hidden="1" x14ac:dyDescent="0.35">
      <c r="A154" s="387" t="s">
        <v>604</v>
      </c>
      <c r="B154" s="89" t="s">
        <v>1120</v>
      </c>
      <c r="C154" s="392" t="s">
        <v>967</v>
      </c>
      <c r="D154" s="387" t="s">
        <v>103</v>
      </c>
      <c r="F154" s="387" t="s">
        <v>531</v>
      </c>
      <c r="I154" s="387">
        <v>36924</v>
      </c>
      <c r="J154" s="387">
        <v>26672</v>
      </c>
      <c r="L154" s="393">
        <f t="shared" si="59"/>
        <v>36924</v>
      </c>
      <c r="M154" s="393">
        <f t="shared" si="59"/>
        <v>26672</v>
      </c>
      <c r="O154" s="6">
        <f>IF(P154="Yes",'MD Rates'!$B$1,R154)</f>
        <v>43191</v>
      </c>
      <c r="P154" s="5" t="str">
        <f t="shared" si="58"/>
        <v>No</v>
      </c>
      <c r="R154" s="6">
        <v>43191</v>
      </c>
      <c r="S154" s="48"/>
      <c r="T154" s="42" t="s">
        <v>325</v>
      </c>
      <c r="U154" s="48"/>
    </row>
    <row r="155" spans="1:21" ht="14.5" hidden="1" x14ac:dyDescent="0.35">
      <c r="A155" s="387" t="s">
        <v>604</v>
      </c>
      <c r="B155" s="89" t="s">
        <v>1120</v>
      </c>
      <c r="C155" s="392" t="s">
        <v>967</v>
      </c>
      <c r="D155" s="387" t="s">
        <v>115</v>
      </c>
      <c r="F155" s="387" t="s">
        <v>530</v>
      </c>
      <c r="I155" s="387">
        <v>36924</v>
      </c>
      <c r="J155" s="387">
        <v>26672</v>
      </c>
      <c r="L155" s="393">
        <f t="shared" si="59"/>
        <v>36924</v>
      </c>
      <c r="M155" s="393">
        <f t="shared" si="59"/>
        <v>26672</v>
      </c>
      <c r="O155" s="6">
        <f>IF(P155="Yes",'MD Rates'!$B$1,R155)</f>
        <v>43191</v>
      </c>
      <c r="P155" s="5" t="str">
        <f t="shared" si="58"/>
        <v>No</v>
      </c>
      <c r="R155" s="6">
        <v>43191</v>
      </c>
      <c r="S155" s="48"/>
      <c r="T155" s="42" t="s">
        <v>325</v>
      </c>
      <c r="U155" s="48"/>
    </row>
    <row r="156" spans="1:21" ht="14.5" hidden="1" x14ac:dyDescent="0.35">
      <c r="A156" s="387" t="s">
        <v>604</v>
      </c>
      <c r="B156" s="89" t="s">
        <v>1120</v>
      </c>
      <c r="C156" s="392" t="s">
        <v>967</v>
      </c>
      <c r="D156" s="387" t="s">
        <v>115</v>
      </c>
      <c r="F156" s="387" t="s">
        <v>531</v>
      </c>
      <c r="I156" s="387">
        <v>36924</v>
      </c>
      <c r="J156" s="387">
        <v>26672</v>
      </c>
      <c r="L156" s="393">
        <f t="shared" si="59"/>
        <v>36924</v>
      </c>
      <c r="M156" s="393">
        <f t="shared" si="59"/>
        <v>26672</v>
      </c>
      <c r="O156" s="6">
        <f>IF(P156="Yes",'MD Rates'!$B$1,R156)</f>
        <v>43191</v>
      </c>
      <c r="P156" s="5" t="str">
        <f t="shared" si="58"/>
        <v>No</v>
      </c>
      <c r="R156" s="6">
        <v>43191</v>
      </c>
      <c r="S156" s="48"/>
      <c r="T156" s="42" t="s">
        <v>325</v>
      </c>
      <c r="U156" s="48"/>
    </row>
    <row r="157" spans="1:21" ht="14.5" hidden="1" x14ac:dyDescent="0.35">
      <c r="A157" s="387" t="s">
        <v>604</v>
      </c>
      <c r="B157" s="89" t="s">
        <v>1120</v>
      </c>
      <c r="C157" s="392" t="s">
        <v>967</v>
      </c>
      <c r="D157" s="387" t="s">
        <v>1384</v>
      </c>
      <c r="F157" s="387" t="s">
        <v>530</v>
      </c>
      <c r="I157" s="387">
        <v>36924</v>
      </c>
      <c r="J157" s="387">
        <v>26672</v>
      </c>
      <c r="L157" s="393">
        <f t="shared" ref="L157:M157" si="60">L156</f>
        <v>36924</v>
      </c>
      <c r="M157" s="393">
        <f t="shared" si="60"/>
        <v>26672</v>
      </c>
      <c r="O157" s="6">
        <f>IF(P157="Yes",'MD Rates'!$B$1,R157)</f>
        <v>44287</v>
      </c>
      <c r="P157" s="5" t="str">
        <f t="shared" si="58"/>
        <v>No</v>
      </c>
      <c r="R157" s="6">
        <v>44287</v>
      </c>
      <c r="S157" s="48"/>
      <c r="T157" s="42"/>
      <c r="U157" s="48"/>
    </row>
    <row r="158" spans="1:21" ht="14.5" hidden="1" x14ac:dyDescent="0.35">
      <c r="A158" s="387" t="s">
        <v>604</v>
      </c>
      <c r="B158" s="89" t="s">
        <v>1120</v>
      </c>
      <c r="C158" s="392" t="s">
        <v>967</v>
      </c>
      <c r="D158" s="387" t="s">
        <v>1384</v>
      </c>
      <c r="F158" s="387" t="s">
        <v>531</v>
      </c>
      <c r="I158" s="387">
        <v>36924</v>
      </c>
      <c r="J158" s="387">
        <v>26672</v>
      </c>
      <c r="L158" s="393">
        <f t="shared" ref="L158:M158" si="61">L157</f>
        <v>36924</v>
      </c>
      <c r="M158" s="393">
        <f t="shared" si="61"/>
        <v>26672</v>
      </c>
      <c r="O158" s="6">
        <f>IF(P158="Yes",'MD Rates'!$B$1,R158)</f>
        <v>44287</v>
      </c>
      <c r="P158" s="5" t="str">
        <f t="shared" si="58"/>
        <v>No</v>
      </c>
      <c r="R158" s="6">
        <v>44287</v>
      </c>
      <c r="S158" s="48"/>
      <c r="T158" s="42"/>
      <c r="U158" s="48"/>
    </row>
    <row r="159" spans="1:21" ht="14.5" hidden="1" x14ac:dyDescent="0.35">
      <c r="A159" s="387" t="s">
        <v>604</v>
      </c>
      <c r="B159" s="89" t="s">
        <v>1120</v>
      </c>
      <c r="C159" s="392" t="s">
        <v>967</v>
      </c>
      <c r="D159" s="387" t="s">
        <v>1385</v>
      </c>
      <c r="F159" s="387" t="s">
        <v>530</v>
      </c>
      <c r="I159" s="387">
        <v>36924</v>
      </c>
      <c r="J159" s="387">
        <v>26672</v>
      </c>
      <c r="L159" s="393">
        <f t="shared" ref="L159:M159" si="62">L158</f>
        <v>36924</v>
      </c>
      <c r="M159" s="393">
        <f t="shared" si="62"/>
        <v>26672</v>
      </c>
      <c r="O159" s="6">
        <f>IF(P159="Yes",'MD Rates'!$B$1,R159)</f>
        <v>44287</v>
      </c>
      <c r="P159" s="5" t="str">
        <f t="shared" si="58"/>
        <v>No</v>
      </c>
      <c r="R159" s="6">
        <v>44287</v>
      </c>
      <c r="S159" s="48"/>
      <c r="T159" s="42"/>
      <c r="U159" s="48"/>
    </row>
    <row r="160" spans="1:21" ht="14.5" hidden="1" x14ac:dyDescent="0.35">
      <c r="A160" s="387" t="s">
        <v>604</v>
      </c>
      <c r="B160" s="89" t="s">
        <v>1120</v>
      </c>
      <c r="C160" s="392" t="s">
        <v>967</v>
      </c>
      <c r="D160" s="387" t="s">
        <v>1385</v>
      </c>
      <c r="F160" s="387" t="s">
        <v>531</v>
      </c>
      <c r="I160" s="387">
        <v>36924</v>
      </c>
      <c r="J160" s="387">
        <v>26672</v>
      </c>
      <c r="L160" s="393">
        <f t="shared" ref="L160:M160" si="63">L159</f>
        <v>36924</v>
      </c>
      <c r="M160" s="393">
        <f t="shared" si="63"/>
        <v>26672</v>
      </c>
      <c r="O160" s="6">
        <f>IF(P160="Yes",'MD Rates'!$B$1,R160)</f>
        <v>44287</v>
      </c>
      <c r="P160" s="5" t="str">
        <f t="shared" si="58"/>
        <v>No</v>
      </c>
      <c r="R160" s="6">
        <v>44287</v>
      </c>
      <c r="S160" s="48"/>
      <c r="T160" s="42"/>
      <c r="U160" s="48"/>
    </row>
    <row r="161" spans="1:21" ht="14.5" hidden="1" x14ac:dyDescent="0.35">
      <c r="A161" s="387" t="s">
        <v>604</v>
      </c>
      <c r="B161" s="89" t="s">
        <v>1120</v>
      </c>
      <c r="C161" s="392" t="s">
        <v>969</v>
      </c>
      <c r="D161" s="387"/>
      <c r="F161" s="387" t="s">
        <v>531</v>
      </c>
      <c r="I161" s="387">
        <v>26672</v>
      </c>
      <c r="J161" s="387">
        <v>26672</v>
      </c>
      <c r="L161" s="393">
        <f>L148</f>
        <v>26672</v>
      </c>
      <c r="M161" s="393">
        <f>M148</f>
        <v>26672</v>
      </c>
      <c r="O161" s="6">
        <f>IF(P161="Yes",'MD Rates'!$B$1,R161)</f>
        <v>43191</v>
      </c>
      <c r="P161" s="5" t="str">
        <f t="shared" ref="P161:P168" si="64">IF(I161&lt;&gt;L161,"Yes","No")</f>
        <v>No</v>
      </c>
      <c r="R161" s="6">
        <v>43191</v>
      </c>
      <c r="S161" s="48"/>
      <c r="T161" s="42" t="s">
        <v>325</v>
      </c>
      <c r="U161" s="48"/>
    </row>
    <row r="162" spans="1:21" ht="14.5" hidden="1" x14ac:dyDescent="0.35">
      <c r="A162" s="387" t="s">
        <v>609</v>
      </c>
      <c r="B162" s="89" t="s">
        <v>1120</v>
      </c>
      <c r="C162" s="392" t="s">
        <v>967</v>
      </c>
      <c r="D162" s="387" t="s">
        <v>104</v>
      </c>
      <c r="F162" s="387" t="s">
        <v>530</v>
      </c>
      <c r="I162" s="387">
        <v>36924</v>
      </c>
      <c r="J162" s="387">
        <v>26672</v>
      </c>
      <c r="L162" s="393">
        <f>L160</f>
        <v>36924</v>
      </c>
      <c r="M162" s="393">
        <f>M156</f>
        <v>26672</v>
      </c>
      <c r="O162" s="6">
        <f>IF(P162="Yes",'MD Rates'!$B$1,R162)</f>
        <v>43191</v>
      </c>
      <c r="P162" s="5" t="str">
        <f t="shared" si="64"/>
        <v>No</v>
      </c>
      <c r="R162" s="6">
        <v>43191</v>
      </c>
      <c r="S162" s="48"/>
      <c r="T162" s="42" t="s">
        <v>325</v>
      </c>
      <c r="U162" s="48"/>
    </row>
    <row r="163" spans="1:21" ht="14.5" hidden="1" x14ac:dyDescent="0.35">
      <c r="A163" s="387" t="s">
        <v>609</v>
      </c>
      <c r="B163" s="89" t="s">
        <v>1120</v>
      </c>
      <c r="C163" s="392" t="s">
        <v>967</v>
      </c>
      <c r="D163" s="387" t="s">
        <v>114</v>
      </c>
      <c r="F163" s="387" t="s">
        <v>530</v>
      </c>
      <c r="I163" s="387">
        <v>36924</v>
      </c>
      <c r="J163" s="387">
        <v>26672</v>
      </c>
      <c r="L163" s="393">
        <f t="shared" ref="L163:M165" si="65">L162</f>
        <v>36924</v>
      </c>
      <c r="M163" s="393">
        <f t="shared" si="65"/>
        <v>26672</v>
      </c>
      <c r="O163" s="6">
        <f>IF(P163="Yes",'MD Rates'!$B$1,R163)</f>
        <v>43191</v>
      </c>
      <c r="P163" s="5" t="str">
        <f t="shared" si="64"/>
        <v>No</v>
      </c>
      <c r="R163" s="6">
        <v>43191</v>
      </c>
      <c r="S163" s="48"/>
      <c r="T163" s="42" t="s">
        <v>325</v>
      </c>
      <c r="U163" s="48"/>
    </row>
    <row r="164" spans="1:21" ht="14.5" hidden="1" x14ac:dyDescent="0.35">
      <c r="A164" s="387" t="s">
        <v>609</v>
      </c>
      <c r="B164" s="89" t="s">
        <v>1120</v>
      </c>
      <c r="C164" s="392" t="s">
        <v>967</v>
      </c>
      <c r="D164" s="387" t="s">
        <v>103</v>
      </c>
      <c r="F164" s="387" t="s">
        <v>530</v>
      </c>
      <c r="I164" s="387">
        <v>36924</v>
      </c>
      <c r="J164" s="387">
        <v>26672</v>
      </c>
      <c r="L164" s="393">
        <f t="shared" si="65"/>
        <v>36924</v>
      </c>
      <c r="M164" s="393">
        <f t="shared" si="65"/>
        <v>26672</v>
      </c>
      <c r="O164" s="6">
        <f>IF(P164="Yes",'MD Rates'!$B$1,R164)</f>
        <v>43191</v>
      </c>
      <c r="P164" s="5" t="str">
        <f t="shared" si="64"/>
        <v>No</v>
      </c>
      <c r="R164" s="6">
        <v>43191</v>
      </c>
      <c r="S164" s="48"/>
      <c r="T164" s="42" t="s">
        <v>325</v>
      </c>
      <c r="U164" s="48"/>
    </row>
    <row r="165" spans="1:21" ht="14.5" hidden="1" x14ac:dyDescent="0.35">
      <c r="A165" s="387" t="s">
        <v>609</v>
      </c>
      <c r="B165" s="89" t="s">
        <v>1120</v>
      </c>
      <c r="C165" s="392" t="s">
        <v>967</v>
      </c>
      <c r="D165" s="387" t="s">
        <v>115</v>
      </c>
      <c r="F165" s="387" t="s">
        <v>530</v>
      </c>
      <c r="I165" s="387">
        <v>36924</v>
      </c>
      <c r="J165" s="387">
        <v>26672</v>
      </c>
      <c r="L165" s="393">
        <f t="shared" si="65"/>
        <v>36924</v>
      </c>
      <c r="M165" s="393">
        <f t="shared" si="65"/>
        <v>26672</v>
      </c>
      <c r="O165" s="6">
        <f>IF(P165="Yes",'MD Rates'!$B$1,R165)</f>
        <v>43191</v>
      </c>
      <c r="P165" s="5" t="str">
        <f t="shared" si="64"/>
        <v>No</v>
      </c>
      <c r="R165" s="6">
        <v>43191</v>
      </c>
      <c r="S165" s="48"/>
      <c r="T165" s="42" t="s">
        <v>325</v>
      </c>
      <c r="U165" s="48"/>
    </row>
    <row r="166" spans="1:21" ht="14.5" hidden="1" x14ac:dyDescent="0.35">
      <c r="A166" s="387" t="s">
        <v>609</v>
      </c>
      <c r="B166" s="89" t="s">
        <v>1120</v>
      </c>
      <c r="C166" s="392" t="s">
        <v>967</v>
      </c>
      <c r="D166" s="387" t="s">
        <v>1384</v>
      </c>
      <c r="F166" s="387" t="s">
        <v>530</v>
      </c>
      <c r="I166" s="387">
        <v>36924</v>
      </c>
      <c r="J166" s="387">
        <v>26672</v>
      </c>
      <c r="L166" s="393">
        <f t="shared" ref="L166:M166" si="66">L165</f>
        <v>36924</v>
      </c>
      <c r="M166" s="393">
        <f t="shared" si="66"/>
        <v>26672</v>
      </c>
      <c r="O166" s="6">
        <f>IF(P166="Yes",'MD Rates'!$B$1,R166)</f>
        <v>44287</v>
      </c>
      <c r="P166" s="5" t="str">
        <f t="shared" si="64"/>
        <v>No</v>
      </c>
      <c r="R166" s="6">
        <v>44287</v>
      </c>
      <c r="S166" s="48"/>
      <c r="T166" s="42"/>
      <c r="U166" s="48"/>
    </row>
    <row r="167" spans="1:21" ht="14.5" hidden="1" x14ac:dyDescent="0.35">
      <c r="A167" s="387" t="s">
        <v>609</v>
      </c>
      <c r="B167" s="89" t="s">
        <v>1120</v>
      </c>
      <c r="C167" s="392" t="s">
        <v>967</v>
      </c>
      <c r="D167" s="387" t="s">
        <v>1385</v>
      </c>
      <c r="F167" s="387" t="s">
        <v>530</v>
      </c>
      <c r="I167" s="387">
        <v>36924</v>
      </c>
      <c r="J167" s="387">
        <v>26672</v>
      </c>
      <c r="L167" s="393">
        <f t="shared" ref="L167:M167" si="67">L166</f>
        <v>36924</v>
      </c>
      <c r="M167" s="393">
        <f t="shared" si="67"/>
        <v>26672</v>
      </c>
      <c r="O167" s="6">
        <f>IF(P167="Yes",'MD Rates'!$B$1,R167)</f>
        <v>44287</v>
      </c>
      <c r="P167" s="5" t="str">
        <f t="shared" si="64"/>
        <v>No</v>
      </c>
      <c r="R167" s="6">
        <v>44287</v>
      </c>
      <c r="S167" s="48"/>
      <c r="T167" s="42"/>
      <c r="U167" s="48"/>
    </row>
    <row r="168" spans="1:21" ht="14.5" hidden="1" x14ac:dyDescent="0.35">
      <c r="A168" s="387" t="s">
        <v>609</v>
      </c>
      <c r="B168" s="89" t="s">
        <v>1120</v>
      </c>
      <c r="C168" s="392" t="s">
        <v>969</v>
      </c>
      <c r="D168" s="387"/>
      <c r="F168" s="387" t="s">
        <v>531</v>
      </c>
      <c r="I168" s="387">
        <v>26672</v>
      </c>
      <c r="J168" s="387">
        <v>26672</v>
      </c>
      <c r="L168" s="393">
        <f>L148</f>
        <v>26672</v>
      </c>
      <c r="M168" s="393">
        <f>M148</f>
        <v>26672</v>
      </c>
      <c r="O168" s="6">
        <f>IF(P168="Yes",'MD Rates'!$B$1,R168)</f>
        <v>43191</v>
      </c>
      <c r="P168" s="5" t="str">
        <f t="shared" si="64"/>
        <v>No</v>
      </c>
      <c r="R168" s="6">
        <v>43191</v>
      </c>
      <c r="S168" s="48"/>
      <c r="T168" s="42" t="s">
        <v>325</v>
      </c>
      <c r="U168" s="48"/>
    </row>
    <row r="169" spans="1:21" hidden="1" x14ac:dyDescent="0.25">
      <c r="A169" s="88" t="s">
        <v>1045</v>
      </c>
      <c r="B169" s="89" t="s">
        <v>1120</v>
      </c>
      <c r="C169" t="s">
        <v>967</v>
      </c>
      <c r="F169" t="s">
        <v>1046</v>
      </c>
      <c r="I169" s="85">
        <v>2986</v>
      </c>
      <c r="J169" s="188"/>
      <c r="K169" s="188"/>
      <c r="L169" s="202">
        <v>2986</v>
      </c>
      <c r="O169" s="6">
        <f>IF(P169="Yes",'MD Rates'!$B$1,R169)</f>
        <v>42461</v>
      </c>
      <c r="P169" s="5" t="str">
        <f t="shared" ref="P169:P180" si="68">IF(I169&lt;&gt;L169,"Yes","No")</f>
        <v>No</v>
      </c>
      <c r="R169" s="6">
        <v>42461</v>
      </c>
      <c r="S169" s="48"/>
      <c r="U169" s="48"/>
    </row>
    <row r="170" spans="1:21" hidden="1" x14ac:dyDescent="0.25">
      <c r="A170" s="88" t="s">
        <v>1045</v>
      </c>
      <c r="B170" s="89" t="s">
        <v>1120</v>
      </c>
      <c r="C170" t="s">
        <v>967</v>
      </c>
      <c r="F170" t="s">
        <v>1047</v>
      </c>
      <c r="I170" s="85">
        <v>48533</v>
      </c>
      <c r="J170" s="188"/>
      <c r="K170" s="188"/>
      <c r="L170" s="209">
        <f>'MD Rates'!D76</f>
        <v>48533</v>
      </c>
      <c r="O170" s="6">
        <f>IF(P170="Yes",'MD Rates'!$B$1,R170)</f>
        <v>43191</v>
      </c>
      <c r="P170" s="5" t="str">
        <f t="shared" si="68"/>
        <v>No</v>
      </c>
      <c r="R170" s="6">
        <v>43191</v>
      </c>
      <c r="S170" s="48"/>
      <c r="T170" s="42" t="s">
        <v>325</v>
      </c>
      <c r="U170" s="48"/>
    </row>
    <row r="171" spans="1:21" hidden="1" x14ac:dyDescent="0.25">
      <c r="A171" s="88" t="s">
        <v>1045</v>
      </c>
      <c r="B171" s="89" t="s">
        <v>1120</v>
      </c>
      <c r="C171" t="s">
        <v>967</v>
      </c>
      <c r="F171" t="s">
        <v>1048</v>
      </c>
      <c r="I171" s="85">
        <v>60666</v>
      </c>
      <c r="J171" s="188"/>
      <c r="K171" s="188"/>
      <c r="L171" s="209">
        <f>'MD Rates'!D77</f>
        <v>60666</v>
      </c>
      <c r="O171" s="6">
        <f>IF(P171="Yes",'MD Rates'!$B$1,R171)</f>
        <v>43191</v>
      </c>
      <c r="P171" s="5" t="str">
        <f t="shared" si="68"/>
        <v>No</v>
      </c>
      <c r="R171" s="6">
        <v>43191</v>
      </c>
      <c r="S171" s="48"/>
      <c r="T171" s="42" t="s">
        <v>325</v>
      </c>
      <c r="U171" s="48"/>
    </row>
    <row r="172" spans="1:21" hidden="1" x14ac:dyDescent="0.25">
      <c r="A172" s="88" t="s">
        <v>1045</v>
      </c>
      <c r="B172" s="89" t="s">
        <v>1120</v>
      </c>
      <c r="C172" t="s">
        <v>967</v>
      </c>
      <c r="F172" t="s">
        <v>1049</v>
      </c>
      <c r="I172" s="85">
        <v>78866</v>
      </c>
      <c r="J172" s="188"/>
      <c r="K172" s="188"/>
      <c r="L172" s="209">
        <f>'MD Rates'!D78</f>
        <v>78866</v>
      </c>
      <c r="O172" s="6">
        <f>IF(P172="Yes",'MD Rates'!$B$1,R172)</f>
        <v>43191</v>
      </c>
      <c r="P172" s="5" t="str">
        <f t="shared" si="68"/>
        <v>No</v>
      </c>
      <c r="R172" s="6">
        <v>43191</v>
      </c>
      <c r="S172" s="48"/>
      <c r="T172" s="42" t="s">
        <v>325</v>
      </c>
      <c r="U172" s="48"/>
    </row>
    <row r="173" spans="1:21" hidden="1" x14ac:dyDescent="0.25">
      <c r="A173" s="88" t="s">
        <v>1045</v>
      </c>
      <c r="B173" s="89" t="s">
        <v>1120</v>
      </c>
      <c r="C173" t="s">
        <v>967</v>
      </c>
      <c r="F173" t="s">
        <v>1050</v>
      </c>
      <c r="I173" s="85">
        <v>5972</v>
      </c>
      <c r="J173" s="188"/>
      <c r="K173" s="188"/>
      <c r="L173" s="209">
        <v>5972</v>
      </c>
      <c r="O173" s="6">
        <f>IF(P173="Yes",'MD Rates'!$B$1,R173)</f>
        <v>42461</v>
      </c>
      <c r="P173" s="5" t="str">
        <f t="shared" si="68"/>
        <v>No</v>
      </c>
      <c r="R173" s="6">
        <v>42461</v>
      </c>
      <c r="S173" s="48"/>
      <c r="U173" s="48"/>
    </row>
    <row r="174" spans="1:21" hidden="1" x14ac:dyDescent="0.25">
      <c r="A174" s="88" t="s">
        <v>1045</v>
      </c>
      <c r="B174" s="89" t="s">
        <v>1120</v>
      </c>
      <c r="C174" t="s">
        <v>967</v>
      </c>
      <c r="F174" t="s">
        <v>1051</v>
      </c>
      <c r="I174" s="85">
        <v>8958</v>
      </c>
      <c r="J174" s="188"/>
      <c r="K174" s="188"/>
      <c r="L174" s="209">
        <v>8958</v>
      </c>
      <c r="O174" s="6">
        <f>IF(P174="Yes",'MD Rates'!$B$1,R174)</f>
        <v>42461</v>
      </c>
      <c r="P174" s="5" t="str">
        <f t="shared" si="68"/>
        <v>No</v>
      </c>
      <c r="R174" s="6">
        <v>42461</v>
      </c>
      <c r="S174" s="48"/>
      <c r="U174" s="48"/>
    </row>
    <row r="175" spans="1:21" hidden="1" x14ac:dyDescent="0.25">
      <c r="A175" s="88" t="s">
        <v>1045</v>
      </c>
      <c r="B175" s="89" t="s">
        <v>1120</v>
      </c>
      <c r="C175" t="s">
        <v>967</v>
      </c>
      <c r="F175" t="s">
        <v>1052</v>
      </c>
      <c r="I175" s="85">
        <v>11944</v>
      </c>
      <c r="J175" s="188"/>
      <c r="K175" s="188"/>
      <c r="L175" s="209">
        <v>11944</v>
      </c>
      <c r="O175" s="6">
        <f>IF(P175="Yes",'MD Rates'!$B$1,R175)</f>
        <v>42461</v>
      </c>
      <c r="P175" s="5" t="str">
        <f t="shared" si="68"/>
        <v>No</v>
      </c>
      <c r="R175" s="6">
        <v>42461</v>
      </c>
      <c r="S175" s="48"/>
      <c r="U175" s="48"/>
    </row>
    <row r="176" spans="1:21" hidden="1" x14ac:dyDescent="0.25">
      <c r="A176" s="88" t="s">
        <v>1045</v>
      </c>
      <c r="B176" s="89" t="s">
        <v>1120</v>
      </c>
      <c r="C176" t="s">
        <v>967</v>
      </c>
      <c r="F176" t="s">
        <v>1053</v>
      </c>
      <c r="I176" s="85">
        <v>14930</v>
      </c>
      <c r="J176" s="188"/>
      <c r="K176" s="188"/>
      <c r="L176" s="209">
        <v>14930</v>
      </c>
      <c r="O176" s="6">
        <f>IF(P176="Yes",'MD Rates'!$B$1,R176)</f>
        <v>42461</v>
      </c>
      <c r="P176" s="5" t="str">
        <f t="shared" si="68"/>
        <v>No</v>
      </c>
      <c r="R176" s="6">
        <v>42461</v>
      </c>
      <c r="S176" s="48"/>
      <c r="U176" s="48"/>
    </row>
    <row r="177" spans="1:21" hidden="1" x14ac:dyDescent="0.25">
      <c r="A177" s="88" t="s">
        <v>1045</v>
      </c>
      <c r="B177" s="89" t="s">
        <v>1120</v>
      </c>
      <c r="C177" t="s">
        <v>967</v>
      </c>
      <c r="F177" t="s">
        <v>1054</v>
      </c>
      <c r="I177" s="85">
        <v>17916</v>
      </c>
      <c r="J177" s="188"/>
      <c r="K177" s="188"/>
      <c r="L177" s="209">
        <v>17916</v>
      </c>
      <c r="O177" s="6">
        <f>IF(P177="Yes",'MD Rates'!$B$1,R177)</f>
        <v>42461</v>
      </c>
      <c r="P177" s="5" t="str">
        <f t="shared" si="68"/>
        <v>No</v>
      </c>
      <c r="R177" s="6">
        <v>42461</v>
      </c>
      <c r="S177" s="48"/>
      <c r="U177" s="48"/>
    </row>
    <row r="178" spans="1:21" hidden="1" x14ac:dyDescent="0.25">
      <c r="A178" s="88" t="s">
        <v>1045</v>
      </c>
      <c r="B178" s="89" t="s">
        <v>1120</v>
      </c>
      <c r="C178" t="s">
        <v>967</v>
      </c>
      <c r="F178" t="s">
        <v>1055</v>
      </c>
      <c r="I178" s="85">
        <v>23888</v>
      </c>
      <c r="J178" s="188"/>
      <c r="K178" s="188"/>
      <c r="L178" s="209">
        <v>23888</v>
      </c>
      <c r="O178" s="6">
        <f>IF(P178="Yes",'MD Rates'!$B$1,R178)</f>
        <v>42461</v>
      </c>
      <c r="P178" s="5" t="str">
        <f t="shared" si="68"/>
        <v>No</v>
      </c>
      <c r="R178" s="6">
        <v>42461</v>
      </c>
      <c r="S178" s="48"/>
      <c r="U178" s="48"/>
    </row>
    <row r="179" spans="1:21" hidden="1" x14ac:dyDescent="0.25">
      <c r="A179" s="88" t="s">
        <v>1045</v>
      </c>
      <c r="B179" s="89" t="s">
        <v>1120</v>
      </c>
      <c r="C179" t="s">
        <v>967</v>
      </c>
      <c r="F179" t="s">
        <v>1056</v>
      </c>
      <c r="I179" s="85">
        <v>29860</v>
      </c>
      <c r="J179" s="188"/>
      <c r="K179" s="188"/>
      <c r="L179" s="209">
        <v>29860</v>
      </c>
      <c r="O179" s="6">
        <f>IF(P179="Yes",'MD Rates'!$B$1,R179)</f>
        <v>42461</v>
      </c>
      <c r="P179" s="5" t="str">
        <f t="shared" si="68"/>
        <v>No</v>
      </c>
      <c r="R179" s="6">
        <v>42461</v>
      </c>
      <c r="S179" s="48"/>
      <c r="U179" s="48"/>
    </row>
    <row r="180" spans="1:21" hidden="1" x14ac:dyDescent="0.25">
      <c r="A180" s="88" t="s">
        <v>1045</v>
      </c>
      <c r="B180" s="89" t="s">
        <v>1120</v>
      </c>
      <c r="C180" t="s">
        <v>967</v>
      </c>
      <c r="F180" t="s">
        <v>1057</v>
      </c>
      <c r="I180" s="85">
        <v>36924</v>
      </c>
      <c r="J180" s="188"/>
      <c r="K180" s="188"/>
      <c r="L180" s="209">
        <f>'MD Rates'!D75</f>
        <v>36924</v>
      </c>
      <c r="O180" s="6">
        <f>IF(P180="Yes",'MD Rates'!$B$1,R180)</f>
        <v>43191</v>
      </c>
      <c r="P180" s="5" t="str">
        <f t="shared" si="68"/>
        <v>No</v>
      </c>
      <c r="R180" s="6">
        <v>43191</v>
      </c>
      <c r="S180" s="48"/>
      <c r="T180" s="42" t="s">
        <v>325</v>
      </c>
      <c r="U180" s="48"/>
    </row>
    <row r="181" spans="1:21" hidden="1" x14ac:dyDescent="0.25">
      <c r="A181" s="88" t="s">
        <v>1045</v>
      </c>
      <c r="B181" s="89" t="s">
        <v>1120</v>
      </c>
      <c r="C181" t="s">
        <v>969</v>
      </c>
      <c r="F181" t="s">
        <v>1058</v>
      </c>
      <c r="I181" s="85">
        <v>36924</v>
      </c>
      <c r="J181" s="188"/>
      <c r="K181" s="188"/>
      <c r="L181" s="209">
        <f>'MD Rates'!D75</f>
        <v>36924</v>
      </c>
      <c r="O181" s="6">
        <f>IF(P181="Yes",'MD Rates'!$B$1,R181)</f>
        <v>43191</v>
      </c>
      <c r="P181" s="5" t="str">
        <f t="shared" ref="P181:P196" si="69">IF(I181&lt;&gt;L181,"Yes","No")</f>
        <v>No</v>
      </c>
      <c r="R181" s="6">
        <v>43191</v>
      </c>
      <c r="S181" s="48"/>
      <c r="T181" s="42" t="s">
        <v>325</v>
      </c>
      <c r="U181" s="48"/>
    </row>
    <row r="182" spans="1:21" hidden="1" x14ac:dyDescent="0.25">
      <c r="A182" s="88" t="s">
        <v>1045</v>
      </c>
      <c r="B182" s="89" t="s">
        <v>1120</v>
      </c>
      <c r="C182" t="s">
        <v>969</v>
      </c>
      <c r="F182" t="s">
        <v>1059</v>
      </c>
      <c r="I182" s="85">
        <v>60666</v>
      </c>
      <c r="J182" s="188"/>
      <c r="K182" s="188"/>
      <c r="L182" s="209">
        <f>'MD Rates'!D77</f>
        <v>60666</v>
      </c>
      <c r="O182" s="6">
        <f>IF(P182="Yes",'MD Rates'!$B$1,R182)</f>
        <v>43191</v>
      </c>
      <c r="P182" s="5" t="str">
        <f t="shared" si="69"/>
        <v>No</v>
      </c>
      <c r="R182" s="6">
        <v>43191</v>
      </c>
      <c r="S182" s="48"/>
      <c r="T182" s="42" t="s">
        <v>325</v>
      </c>
      <c r="U182" s="48"/>
    </row>
    <row r="183" spans="1:21" hidden="1" x14ac:dyDescent="0.25">
      <c r="A183" s="88" t="s">
        <v>1045</v>
      </c>
      <c r="B183" s="89" t="s">
        <v>1120</v>
      </c>
      <c r="C183" t="s">
        <v>969</v>
      </c>
      <c r="F183" t="s">
        <v>1046</v>
      </c>
      <c r="I183" s="85">
        <v>2986</v>
      </c>
      <c r="J183" s="188"/>
      <c r="K183" s="188"/>
      <c r="L183" s="539">
        <v>2986</v>
      </c>
      <c r="O183" s="6">
        <f>IF(P183="Yes",'MD Rates'!#REF!,R183)</f>
        <v>42461</v>
      </c>
      <c r="P183" s="5" t="str">
        <f t="shared" si="69"/>
        <v>No</v>
      </c>
      <c r="R183" s="6">
        <v>42461</v>
      </c>
      <c r="S183" s="48"/>
      <c r="U183" s="48"/>
    </row>
    <row r="184" spans="1:21" hidden="1" x14ac:dyDescent="0.25">
      <c r="A184" s="88" t="s">
        <v>1045</v>
      </c>
      <c r="B184" s="89" t="s">
        <v>1120</v>
      </c>
      <c r="C184" t="s">
        <v>969</v>
      </c>
      <c r="F184" t="s">
        <v>1047</v>
      </c>
      <c r="I184" s="85">
        <v>48533</v>
      </c>
      <c r="J184" s="188"/>
      <c r="K184" s="188"/>
      <c r="L184" s="539">
        <f>'MD Rates'!D76</f>
        <v>48533</v>
      </c>
      <c r="O184" s="6">
        <f>IF(P184="Yes",'MD Rates'!$B$1,R184)</f>
        <v>43191</v>
      </c>
      <c r="P184" s="5" t="str">
        <f t="shared" si="69"/>
        <v>No</v>
      </c>
      <c r="R184" s="6">
        <v>43191</v>
      </c>
      <c r="S184" s="48"/>
      <c r="T184" s="42" t="s">
        <v>325</v>
      </c>
      <c r="U184" s="48"/>
    </row>
    <row r="185" spans="1:21" hidden="1" x14ac:dyDescent="0.25">
      <c r="A185" s="88" t="s">
        <v>1045</v>
      </c>
      <c r="B185" s="89" t="s">
        <v>1120</v>
      </c>
      <c r="C185" t="s">
        <v>969</v>
      </c>
      <c r="F185" t="s">
        <v>1048</v>
      </c>
      <c r="I185" s="85">
        <v>60666</v>
      </c>
      <c r="J185" s="188"/>
      <c r="K185" s="188"/>
      <c r="L185" s="539">
        <f>'MD Rates'!D77</f>
        <v>60666</v>
      </c>
      <c r="O185" s="6">
        <f>IF(P185="Yes",'MD Rates'!$B$1,R185)</f>
        <v>43191</v>
      </c>
      <c r="P185" s="5" t="str">
        <f t="shared" si="69"/>
        <v>No</v>
      </c>
      <c r="R185" s="6">
        <v>43191</v>
      </c>
      <c r="S185" s="48"/>
      <c r="T185" s="42" t="s">
        <v>325</v>
      </c>
      <c r="U185" s="48"/>
    </row>
    <row r="186" spans="1:21" hidden="1" x14ac:dyDescent="0.25">
      <c r="A186" s="88" t="s">
        <v>1045</v>
      </c>
      <c r="B186" s="89" t="s">
        <v>1120</v>
      </c>
      <c r="C186" t="s">
        <v>969</v>
      </c>
      <c r="F186" t="s">
        <v>1049</v>
      </c>
      <c r="I186" s="85">
        <v>78866</v>
      </c>
      <c r="J186" s="188"/>
      <c r="K186" s="188"/>
      <c r="L186" s="539">
        <f>'MD Rates'!D78</f>
        <v>78866</v>
      </c>
      <c r="O186" s="6">
        <f>IF(P186="Yes",'MD Rates'!$B$1,R186)</f>
        <v>43191</v>
      </c>
      <c r="P186" s="5" t="str">
        <f t="shared" si="69"/>
        <v>No</v>
      </c>
      <c r="R186" s="6">
        <v>43191</v>
      </c>
      <c r="S186" s="48"/>
      <c r="T186" s="42" t="s">
        <v>325</v>
      </c>
      <c r="U186" s="48"/>
    </row>
    <row r="187" spans="1:21" hidden="1" x14ac:dyDescent="0.25">
      <c r="A187" s="88" t="s">
        <v>1045</v>
      </c>
      <c r="B187" s="89" t="s">
        <v>1120</v>
      </c>
      <c r="C187" t="s">
        <v>969</v>
      </c>
      <c r="F187" t="s">
        <v>1050</v>
      </c>
      <c r="I187" s="85">
        <v>5972</v>
      </c>
      <c r="J187" s="188"/>
      <c r="K187" s="188"/>
      <c r="L187" s="539">
        <v>5972</v>
      </c>
      <c r="O187" s="6">
        <f>IF(P187="Yes",'MD Rates'!#REF!,R187)</f>
        <v>42461</v>
      </c>
      <c r="P187" s="5" t="str">
        <f t="shared" si="69"/>
        <v>No</v>
      </c>
      <c r="R187" s="6">
        <v>42461</v>
      </c>
      <c r="S187" s="48"/>
      <c r="U187" s="48"/>
    </row>
    <row r="188" spans="1:21" hidden="1" x14ac:dyDescent="0.25">
      <c r="A188" s="88" t="s">
        <v>1045</v>
      </c>
      <c r="B188" s="89" t="s">
        <v>1120</v>
      </c>
      <c r="C188" t="s">
        <v>969</v>
      </c>
      <c r="F188" t="s">
        <v>1051</v>
      </c>
      <c r="I188" s="85">
        <v>8958</v>
      </c>
      <c r="J188" s="188"/>
      <c r="K188" s="188"/>
      <c r="L188" s="539">
        <v>8958</v>
      </c>
      <c r="O188" s="6">
        <f>IF(P188="Yes",'MD Rates'!#REF!,R188)</f>
        <v>42461</v>
      </c>
      <c r="P188" s="5" t="str">
        <f t="shared" si="69"/>
        <v>No</v>
      </c>
      <c r="R188" s="6">
        <v>42461</v>
      </c>
      <c r="S188" s="48"/>
      <c r="U188" s="48"/>
    </row>
    <row r="189" spans="1:21" hidden="1" x14ac:dyDescent="0.25">
      <c r="A189" s="88" t="s">
        <v>1045</v>
      </c>
      <c r="B189" s="89" t="s">
        <v>1120</v>
      </c>
      <c r="C189" t="s">
        <v>969</v>
      </c>
      <c r="F189" t="s">
        <v>1052</v>
      </c>
      <c r="I189" s="85">
        <v>11944</v>
      </c>
      <c r="J189" s="188"/>
      <c r="K189" s="188"/>
      <c r="L189" s="539">
        <v>11944</v>
      </c>
      <c r="O189" s="6">
        <f>IF(P189="Yes",'MD Rates'!#REF!,R189)</f>
        <v>42461</v>
      </c>
      <c r="P189" s="5" t="str">
        <f t="shared" si="69"/>
        <v>No</v>
      </c>
      <c r="R189" s="6">
        <v>42461</v>
      </c>
      <c r="S189" s="48"/>
      <c r="U189" s="48"/>
    </row>
    <row r="190" spans="1:21" hidden="1" x14ac:dyDescent="0.25">
      <c r="A190" s="88" t="s">
        <v>1045</v>
      </c>
      <c r="B190" s="89" t="s">
        <v>1120</v>
      </c>
      <c r="C190" t="s">
        <v>969</v>
      </c>
      <c r="F190" t="s">
        <v>1053</v>
      </c>
      <c r="I190" s="85">
        <v>14930</v>
      </c>
      <c r="J190" s="188"/>
      <c r="K190" s="188"/>
      <c r="L190" s="539">
        <v>14930</v>
      </c>
      <c r="O190" s="6">
        <f>IF(P190="Yes",'MD Rates'!#REF!,R190)</f>
        <v>42461</v>
      </c>
      <c r="P190" s="5" t="str">
        <f t="shared" si="69"/>
        <v>No</v>
      </c>
      <c r="R190" s="6">
        <v>42461</v>
      </c>
      <c r="S190" s="48"/>
      <c r="U190" s="48"/>
    </row>
    <row r="191" spans="1:21" hidden="1" x14ac:dyDescent="0.25">
      <c r="A191" s="88" t="s">
        <v>1045</v>
      </c>
      <c r="B191" s="89" t="s">
        <v>1120</v>
      </c>
      <c r="C191" t="s">
        <v>969</v>
      </c>
      <c r="F191" t="s">
        <v>1054</v>
      </c>
      <c r="I191" s="85">
        <v>17916</v>
      </c>
      <c r="J191" s="188"/>
      <c r="K191" s="188"/>
      <c r="L191" s="539">
        <v>17916</v>
      </c>
      <c r="O191" s="6">
        <f>IF(P191="Yes",'MD Rates'!#REF!,R191)</f>
        <v>42461</v>
      </c>
      <c r="P191" s="5" t="str">
        <f t="shared" si="69"/>
        <v>No</v>
      </c>
      <c r="R191" s="6">
        <v>42461</v>
      </c>
      <c r="S191" s="48"/>
      <c r="U191" s="48"/>
    </row>
    <row r="192" spans="1:21" hidden="1" x14ac:dyDescent="0.25">
      <c r="A192" s="88" t="s">
        <v>1045</v>
      </c>
      <c r="B192" s="89" t="s">
        <v>1120</v>
      </c>
      <c r="C192" t="s">
        <v>969</v>
      </c>
      <c r="F192" t="s">
        <v>1055</v>
      </c>
      <c r="I192" s="85">
        <v>23888</v>
      </c>
      <c r="J192" s="188"/>
      <c r="K192" s="188"/>
      <c r="L192" s="539">
        <v>23888</v>
      </c>
      <c r="O192" s="6">
        <f>IF(P192="Yes",'MD Rates'!#REF!,R192)</f>
        <v>42461</v>
      </c>
      <c r="P192" s="5" t="str">
        <f t="shared" si="69"/>
        <v>No</v>
      </c>
      <c r="R192" s="6">
        <v>42461</v>
      </c>
      <c r="S192" s="48"/>
      <c r="U192" s="48"/>
    </row>
    <row r="193" spans="1:21" hidden="1" x14ac:dyDescent="0.25">
      <c r="A193" s="88" t="s">
        <v>1045</v>
      </c>
      <c r="B193" s="89" t="s">
        <v>1120</v>
      </c>
      <c r="C193" t="s">
        <v>969</v>
      </c>
      <c r="F193" s="42" t="s">
        <v>1056</v>
      </c>
      <c r="I193" s="85">
        <v>29860</v>
      </c>
      <c r="J193" s="188"/>
      <c r="K193" s="188"/>
      <c r="L193" s="539">
        <v>29860</v>
      </c>
      <c r="O193" s="6">
        <f>IF(P193="Yes",'MD Rates'!#REF!,R193)</f>
        <v>42461</v>
      </c>
      <c r="P193" s="5" t="str">
        <f t="shared" si="69"/>
        <v>No</v>
      </c>
      <c r="R193" s="6">
        <v>42461</v>
      </c>
      <c r="S193" s="48"/>
      <c r="U193" s="48"/>
    </row>
    <row r="194" spans="1:21" hidden="1" x14ac:dyDescent="0.25">
      <c r="A194" s="88" t="s">
        <v>1045</v>
      </c>
      <c r="B194" s="89" t="s">
        <v>1120</v>
      </c>
      <c r="C194" t="s">
        <v>969</v>
      </c>
      <c r="F194" t="s">
        <v>1057</v>
      </c>
      <c r="I194" s="85">
        <v>36924</v>
      </c>
      <c r="J194" s="188"/>
      <c r="K194" s="188"/>
      <c r="L194" s="539">
        <f>'MD Rates'!B75</f>
        <v>36924</v>
      </c>
      <c r="O194" s="6">
        <f>IF(P194="Yes",'MD Rates'!$B$1,R194)</f>
        <v>43191</v>
      </c>
      <c r="P194" s="5" t="str">
        <f t="shared" si="69"/>
        <v>No</v>
      </c>
      <c r="R194" s="6">
        <v>43191</v>
      </c>
      <c r="S194" s="48"/>
      <c r="T194" s="42" t="s">
        <v>325</v>
      </c>
      <c r="U194" s="48"/>
    </row>
    <row r="195" spans="1:21" hidden="1" x14ac:dyDescent="0.25">
      <c r="A195" s="88" t="s">
        <v>1045</v>
      </c>
      <c r="B195" s="89" t="s">
        <v>1120</v>
      </c>
      <c r="C195" t="s">
        <v>969</v>
      </c>
      <c r="F195" t="s">
        <v>1060</v>
      </c>
      <c r="I195" s="85">
        <v>78866</v>
      </c>
      <c r="J195" s="188"/>
      <c r="K195" s="188"/>
      <c r="L195" s="539">
        <f>'MD Rates'!D78</f>
        <v>78866</v>
      </c>
      <c r="O195" s="6">
        <f>IF(P195="Yes",'MD Rates'!$B$1,R195)</f>
        <v>43191</v>
      </c>
      <c r="P195" s="5" t="str">
        <f t="shared" si="69"/>
        <v>No</v>
      </c>
      <c r="R195" s="6">
        <v>43191</v>
      </c>
      <c r="S195" s="48"/>
      <c r="T195" s="42" t="s">
        <v>325</v>
      </c>
      <c r="U195" s="48"/>
    </row>
    <row r="196" spans="1:21" hidden="1" x14ac:dyDescent="0.25">
      <c r="A196" s="88" t="s">
        <v>1045</v>
      </c>
      <c r="B196" s="89" t="s">
        <v>1120</v>
      </c>
      <c r="C196" t="s">
        <v>969</v>
      </c>
      <c r="F196" t="s">
        <v>1061</v>
      </c>
      <c r="I196" s="85">
        <v>48533</v>
      </c>
      <c r="J196" s="188"/>
      <c r="K196" s="188"/>
      <c r="L196" s="539">
        <f>'MD Rates'!D76</f>
        <v>48533</v>
      </c>
      <c r="O196" s="6">
        <f>IF(P196="Yes",'MD Rates'!$B$1,R196)</f>
        <v>43191</v>
      </c>
      <c r="P196" s="5" t="str">
        <f t="shared" si="69"/>
        <v>No</v>
      </c>
      <c r="R196" s="6">
        <v>43191</v>
      </c>
      <c r="S196" s="48"/>
      <c r="T196" s="42" t="s">
        <v>325</v>
      </c>
      <c r="U196" s="48"/>
    </row>
    <row r="197" spans="1:21" ht="14.5" hidden="1" x14ac:dyDescent="0.35">
      <c r="A197" s="86" t="s">
        <v>1062</v>
      </c>
      <c r="B197" s="89" t="s">
        <v>1120</v>
      </c>
      <c r="C197" s="42" t="s">
        <v>969</v>
      </c>
      <c r="F197" s="42" t="s">
        <v>1063</v>
      </c>
      <c r="I197" s="401">
        <v>3334</v>
      </c>
      <c r="K197" s="188"/>
      <c r="L197" s="442">
        <f>'MD Rates'!B81</f>
        <v>3334</v>
      </c>
      <c r="O197" s="6">
        <f>IF(P197="Yes",'MD Rates'!$B$1,R197)</f>
        <v>43191</v>
      </c>
      <c r="P197" s="5" t="str">
        <f t="shared" ref="P197:P212" si="70">IF(I197&lt;&gt;L197,"Yes","No")</f>
        <v>No</v>
      </c>
      <c r="R197" s="6">
        <v>43191</v>
      </c>
      <c r="S197" s="48"/>
      <c r="T197" s="42" t="s">
        <v>325</v>
      </c>
      <c r="U197" s="48"/>
    </row>
    <row r="198" spans="1:21" ht="14.5" hidden="1" x14ac:dyDescent="0.35">
      <c r="A198" s="86" t="s">
        <v>1062</v>
      </c>
      <c r="B198" s="89" t="s">
        <v>1120</v>
      </c>
      <c r="C198" s="42" t="s">
        <v>969</v>
      </c>
      <c r="F198" s="42" t="s">
        <v>1064</v>
      </c>
      <c r="I198" s="401">
        <v>6668</v>
      </c>
      <c r="K198" s="188"/>
      <c r="L198" s="442">
        <f>'MD Rates'!C81</f>
        <v>6668</v>
      </c>
      <c r="O198" s="6">
        <f>IF(P198="Yes",'MD Rates'!$B$1,R198)</f>
        <v>43191</v>
      </c>
      <c r="P198" s="5" t="str">
        <f t="shared" si="70"/>
        <v>No</v>
      </c>
      <c r="R198" s="6">
        <v>43191</v>
      </c>
      <c r="S198" s="48"/>
      <c r="T198" s="42" t="s">
        <v>325</v>
      </c>
      <c r="U198" s="48"/>
    </row>
    <row r="199" spans="1:21" ht="14.5" hidden="1" x14ac:dyDescent="0.35">
      <c r="A199" s="86" t="s">
        <v>1062</v>
      </c>
      <c r="B199" s="89" t="s">
        <v>1120</v>
      </c>
      <c r="C199" s="42" t="s">
        <v>969</v>
      </c>
      <c r="F199" s="42" t="s">
        <v>1065</v>
      </c>
      <c r="I199" s="401">
        <v>10002</v>
      </c>
      <c r="K199" s="188"/>
      <c r="L199" s="442">
        <f>'MD Rates'!D81</f>
        <v>10002</v>
      </c>
      <c r="O199" s="6">
        <f>IF(P199="Yes",'MD Rates'!$B$1,R199)</f>
        <v>43191</v>
      </c>
      <c r="P199" s="5" t="str">
        <f t="shared" si="70"/>
        <v>No</v>
      </c>
      <c r="R199" s="6">
        <v>43191</v>
      </c>
      <c r="S199" s="48"/>
      <c r="T199" s="42" t="s">
        <v>325</v>
      </c>
      <c r="U199" s="48"/>
    </row>
    <row r="200" spans="1:21" ht="14.5" hidden="1" x14ac:dyDescent="0.35">
      <c r="A200" s="86" t="s">
        <v>1062</v>
      </c>
      <c r="B200" s="89" t="s">
        <v>1120</v>
      </c>
      <c r="C200" s="42" t="s">
        <v>969</v>
      </c>
      <c r="F200" s="42" t="s">
        <v>1066</v>
      </c>
      <c r="I200" s="401">
        <v>13336</v>
      </c>
      <c r="K200" s="188"/>
      <c r="L200" s="442">
        <f>'MD Rates'!E81</f>
        <v>13336</v>
      </c>
      <c r="O200" s="6">
        <f>IF(P200="Yes",'MD Rates'!$B$1,R200)</f>
        <v>43191</v>
      </c>
      <c r="P200" s="5" t="str">
        <f t="shared" si="70"/>
        <v>No</v>
      </c>
      <c r="R200" s="6">
        <v>43191</v>
      </c>
      <c r="S200" s="48"/>
      <c r="T200" s="42" t="s">
        <v>325</v>
      </c>
      <c r="U200" s="48"/>
    </row>
    <row r="201" spans="1:21" ht="14.5" hidden="1" x14ac:dyDescent="0.35">
      <c r="A201" s="86" t="s">
        <v>1062</v>
      </c>
      <c r="B201" s="89" t="s">
        <v>1120</v>
      </c>
      <c r="C201" s="42" t="s">
        <v>969</v>
      </c>
      <c r="F201" s="42" t="s">
        <v>1067</v>
      </c>
      <c r="I201" s="401">
        <v>16670</v>
      </c>
      <c r="K201" s="188"/>
      <c r="L201" s="442">
        <f>'MD Rates'!F81</f>
        <v>16670</v>
      </c>
      <c r="O201" s="6">
        <f>IF(P201="Yes",'MD Rates'!$B$1,R201)</f>
        <v>43191</v>
      </c>
      <c r="P201" s="5" t="str">
        <f t="shared" si="70"/>
        <v>No</v>
      </c>
      <c r="R201" s="6">
        <v>43191</v>
      </c>
      <c r="S201" s="48"/>
      <c r="T201" s="42" t="s">
        <v>325</v>
      </c>
      <c r="U201" s="48"/>
    </row>
    <row r="202" spans="1:21" ht="14.5" hidden="1" x14ac:dyDescent="0.35">
      <c r="A202" s="86" t="s">
        <v>1062</v>
      </c>
      <c r="B202" s="89" t="s">
        <v>1120</v>
      </c>
      <c r="C202" s="42" t="s">
        <v>969</v>
      </c>
      <c r="F202" s="42" t="s">
        <v>1071</v>
      </c>
      <c r="I202" s="401">
        <v>20004</v>
      </c>
      <c r="K202" s="188"/>
      <c r="L202" s="442">
        <f>'MD Rates'!G81</f>
        <v>20004</v>
      </c>
      <c r="O202" s="6">
        <f>IF(P202="Yes",'MD Rates'!$B$1,R202)</f>
        <v>43191</v>
      </c>
      <c r="P202" s="5" t="str">
        <f t="shared" si="70"/>
        <v>No</v>
      </c>
      <c r="R202" s="6">
        <v>43191</v>
      </c>
      <c r="S202" s="48"/>
      <c r="T202" s="42" t="s">
        <v>325</v>
      </c>
      <c r="U202" s="48"/>
    </row>
    <row r="203" spans="1:21" ht="14.5" hidden="1" x14ac:dyDescent="0.35">
      <c r="A203" s="86" t="s">
        <v>1062</v>
      </c>
      <c r="B203" s="89" t="s">
        <v>1120</v>
      </c>
      <c r="C203" s="42" t="s">
        <v>969</v>
      </c>
      <c r="F203" s="42" t="s">
        <v>1072</v>
      </c>
      <c r="I203" s="401">
        <v>23338</v>
      </c>
      <c r="K203" s="188"/>
      <c r="L203" s="442">
        <f>'MD Rates'!H81</f>
        <v>23338</v>
      </c>
      <c r="O203" s="6">
        <f>IF(P203="Yes",'MD Rates'!$B$1,R203)</f>
        <v>43191</v>
      </c>
      <c r="P203" s="5" t="str">
        <f t="shared" si="70"/>
        <v>No</v>
      </c>
      <c r="R203" s="6">
        <v>43191</v>
      </c>
      <c r="S203" s="48"/>
      <c r="T203" s="42" t="s">
        <v>325</v>
      </c>
      <c r="U203" s="48"/>
    </row>
    <row r="204" spans="1:21" ht="14.5" hidden="1" x14ac:dyDescent="0.35">
      <c r="A204" s="86" t="s">
        <v>1062</v>
      </c>
      <c r="B204" s="89" t="s">
        <v>1120</v>
      </c>
      <c r="C204" s="42" t="s">
        <v>969</v>
      </c>
      <c r="F204" s="42" t="s">
        <v>1073</v>
      </c>
      <c r="I204" s="401">
        <v>26672</v>
      </c>
      <c r="K204" s="188"/>
      <c r="L204" s="442">
        <f>'MD Rates'!I81</f>
        <v>26672</v>
      </c>
      <c r="O204" s="6">
        <f>IF(P204="Yes",'MD Rates'!$B$1,R204)</f>
        <v>43191</v>
      </c>
      <c r="P204" s="5" t="str">
        <f t="shared" si="70"/>
        <v>No</v>
      </c>
      <c r="R204" s="6">
        <v>43191</v>
      </c>
      <c r="S204" s="48"/>
      <c r="T204" s="42" t="s">
        <v>325</v>
      </c>
      <c r="U204" s="48"/>
    </row>
    <row r="205" spans="1:21" ht="14.5" hidden="1" x14ac:dyDescent="0.35">
      <c r="A205" s="88" t="s">
        <v>1074</v>
      </c>
      <c r="B205" s="89" t="s">
        <v>1120</v>
      </c>
      <c r="C205" t="s">
        <v>969</v>
      </c>
      <c r="F205" s="42" t="s">
        <v>1063</v>
      </c>
      <c r="I205" s="401">
        <v>3334</v>
      </c>
      <c r="K205" s="188"/>
      <c r="L205" s="442">
        <f t="shared" ref="L205:L212" si="71">L197</f>
        <v>3334</v>
      </c>
      <c r="O205" s="6">
        <f>IF(P205="Yes",'MD Rates'!$B$1,R205)</f>
        <v>43191</v>
      </c>
      <c r="P205" s="5" t="str">
        <f t="shared" si="70"/>
        <v>No</v>
      </c>
      <c r="R205" s="6">
        <v>43191</v>
      </c>
      <c r="S205" s="48"/>
      <c r="T205" s="42" t="s">
        <v>325</v>
      </c>
      <c r="U205" s="48"/>
    </row>
    <row r="206" spans="1:21" ht="14.5" hidden="1" x14ac:dyDescent="0.35">
      <c r="A206" s="88" t="s">
        <v>1074</v>
      </c>
      <c r="B206" s="89" t="s">
        <v>1120</v>
      </c>
      <c r="C206" t="s">
        <v>969</v>
      </c>
      <c r="F206" s="42" t="s">
        <v>1064</v>
      </c>
      <c r="I206" s="401">
        <v>6668</v>
      </c>
      <c r="K206" s="188"/>
      <c r="L206" s="442">
        <f t="shared" si="71"/>
        <v>6668</v>
      </c>
      <c r="O206" s="6">
        <f>IF(P206="Yes",'MD Rates'!$B$1,R206)</f>
        <v>43191</v>
      </c>
      <c r="P206" s="5" t="str">
        <f t="shared" si="70"/>
        <v>No</v>
      </c>
      <c r="R206" s="6">
        <v>43191</v>
      </c>
      <c r="S206" s="48"/>
      <c r="T206" s="42" t="s">
        <v>325</v>
      </c>
      <c r="U206" s="48"/>
    </row>
    <row r="207" spans="1:21" ht="14.5" hidden="1" x14ac:dyDescent="0.35">
      <c r="A207" s="88" t="s">
        <v>1074</v>
      </c>
      <c r="B207" s="89" t="s">
        <v>1120</v>
      </c>
      <c r="C207" t="s">
        <v>969</v>
      </c>
      <c r="F207" s="42" t="s">
        <v>1065</v>
      </c>
      <c r="I207" s="401">
        <v>10002</v>
      </c>
      <c r="K207" s="188"/>
      <c r="L207" s="442">
        <f t="shared" si="71"/>
        <v>10002</v>
      </c>
      <c r="O207" s="6">
        <f>IF(P207="Yes",'MD Rates'!$B$1,R207)</f>
        <v>43191</v>
      </c>
      <c r="P207" s="5" t="str">
        <f t="shared" si="70"/>
        <v>No</v>
      </c>
      <c r="R207" s="6">
        <v>43191</v>
      </c>
      <c r="S207" s="48"/>
      <c r="T207" s="42" t="s">
        <v>325</v>
      </c>
      <c r="U207" s="48"/>
    </row>
    <row r="208" spans="1:21" ht="14.5" hidden="1" x14ac:dyDescent="0.35">
      <c r="A208" s="88" t="s">
        <v>1074</v>
      </c>
      <c r="B208" s="89" t="s">
        <v>1120</v>
      </c>
      <c r="C208" t="s">
        <v>969</v>
      </c>
      <c r="F208" s="42" t="s">
        <v>1066</v>
      </c>
      <c r="I208" s="401">
        <v>13336</v>
      </c>
      <c r="K208" s="188"/>
      <c r="L208" s="442">
        <f t="shared" si="71"/>
        <v>13336</v>
      </c>
      <c r="O208" s="6">
        <f>IF(P208="Yes",'MD Rates'!$B$1,R208)</f>
        <v>43191</v>
      </c>
      <c r="P208" s="5" t="str">
        <f t="shared" si="70"/>
        <v>No</v>
      </c>
      <c r="R208" s="6">
        <v>43191</v>
      </c>
      <c r="S208" s="48"/>
      <c r="T208" s="42" t="s">
        <v>325</v>
      </c>
      <c r="U208" s="48"/>
    </row>
    <row r="209" spans="1:21" ht="14.5" hidden="1" x14ac:dyDescent="0.35">
      <c r="A209" s="88" t="s">
        <v>1074</v>
      </c>
      <c r="B209" s="89" t="s">
        <v>1120</v>
      </c>
      <c r="C209" t="s">
        <v>969</v>
      </c>
      <c r="F209" s="42" t="s">
        <v>1067</v>
      </c>
      <c r="I209" s="401">
        <v>16670</v>
      </c>
      <c r="K209" s="188"/>
      <c r="L209" s="442">
        <f t="shared" si="71"/>
        <v>16670</v>
      </c>
      <c r="O209" s="6">
        <f>IF(P209="Yes",'MD Rates'!$B$1,R209)</f>
        <v>43191</v>
      </c>
      <c r="P209" s="5" t="str">
        <f t="shared" si="70"/>
        <v>No</v>
      </c>
      <c r="R209" s="6">
        <v>43191</v>
      </c>
      <c r="S209" s="48"/>
      <c r="T209" s="42" t="s">
        <v>325</v>
      </c>
      <c r="U209" s="48"/>
    </row>
    <row r="210" spans="1:21" ht="14.5" hidden="1" x14ac:dyDescent="0.35">
      <c r="A210" s="88" t="s">
        <v>1074</v>
      </c>
      <c r="B210" s="89" t="s">
        <v>1120</v>
      </c>
      <c r="C210" t="s">
        <v>969</v>
      </c>
      <c r="F210" s="42" t="s">
        <v>1071</v>
      </c>
      <c r="I210" s="401">
        <v>20004</v>
      </c>
      <c r="K210" s="188"/>
      <c r="L210" s="442">
        <f t="shared" si="71"/>
        <v>20004</v>
      </c>
      <c r="O210" s="6">
        <f>IF(P210="Yes",'MD Rates'!$B$1,R210)</f>
        <v>43191</v>
      </c>
      <c r="P210" s="5" t="str">
        <f t="shared" si="70"/>
        <v>No</v>
      </c>
      <c r="R210" s="6">
        <v>43191</v>
      </c>
      <c r="S210" s="48"/>
      <c r="T210" s="42" t="s">
        <v>325</v>
      </c>
      <c r="U210" s="48"/>
    </row>
    <row r="211" spans="1:21" ht="14.5" hidden="1" x14ac:dyDescent="0.35">
      <c r="A211" s="88" t="s">
        <v>1074</v>
      </c>
      <c r="B211" s="89" t="s">
        <v>1120</v>
      </c>
      <c r="C211" t="s">
        <v>969</v>
      </c>
      <c r="F211" s="42" t="s">
        <v>1072</v>
      </c>
      <c r="I211" s="401">
        <v>23338</v>
      </c>
      <c r="K211" s="188"/>
      <c r="L211" s="442">
        <f t="shared" si="71"/>
        <v>23338</v>
      </c>
      <c r="O211" s="6">
        <f>IF(P211="Yes",'MD Rates'!$B$1,R211)</f>
        <v>43191</v>
      </c>
      <c r="P211" s="5" t="str">
        <f t="shared" si="70"/>
        <v>No</v>
      </c>
      <c r="R211" s="6">
        <v>43191</v>
      </c>
      <c r="S211" s="48"/>
      <c r="T211" s="42" t="s">
        <v>325</v>
      </c>
      <c r="U211" s="48"/>
    </row>
    <row r="212" spans="1:21" ht="14.5" hidden="1" x14ac:dyDescent="0.35">
      <c r="A212" s="88" t="s">
        <v>1074</v>
      </c>
      <c r="B212" s="89" t="s">
        <v>1120</v>
      </c>
      <c r="C212" t="s">
        <v>969</v>
      </c>
      <c r="F212" s="42" t="s">
        <v>1073</v>
      </c>
      <c r="I212" s="401">
        <v>26672</v>
      </c>
      <c r="K212" s="188"/>
      <c r="L212" s="442">
        <f t="shared" si="71"/>
        <v>26672</v>
      </c>
      <c r="O212" s="6">
        <f>IF(P212="Yes",'MD Rates'!$B$1,R212)</f>
        <v>43191</v>
      </c>
      <c r="P212" s="5" t="str">
        <f t="shared" si="70"/>
        <v>No</v>
      </c>
      <c r="R212" s="6">
        <v>43191</v>
      </c>
      <c r="S212" s="48"/>
      <c r="T212" s="42" t="s">
        <v>325</v>
      </c>
      <c r="U212" s="48"/>
    </row>
    <row r="213" spans="1:21" ht="14.5" hidden="1" x14ac:dyDescent="0.35">
      <c r="A213" s="83" t="s">
        <v>1075</v>
      </c>
      <c r="B213" s="89" t="s">
        <v>1120</v>
      </c>
      <c r="C213" s="83" t="s">
        <v>963</v>
      </c>
      <c r="D213" s="83" t="s">
        <v>1076</v>
      </c>
      <c r="F213" t="s">
        <v>1077</v>
      </c>
      <c r="I213" s="401">
        <v>58189</v>
      </c>
      <c r="K213" s="85"/>
      <c r="L213" s="400">
        <f>'MD Rates'!C89</f>
        <v>58189</v>
      </c>
      <c r="O213" s="6">
        <f>IF(P213="Yes",'MD Rates'!$B$1,R213)</f>
        <v>43191</v>
      </c>
      <c r="P213" s="5" t="str">
        <f t="shared" ref="P213:P227" si="72">IF(I213&lt;&gt;L213,"Yes","No")</f>
        <v>No</v>
      </c>
      <c r="R213" s="6">
        <v>43191</v>
      </c>
      <c r="S213" s="48"/>
      <c r="T213" s="42" t="s">
        <v>325</v>
      </c>
      <c r="U213" s="48"/>
    </row>
    <row r="214" spans="1:21" ht="14.5" hidden="1" x14ac:dyDescent="0.35">
      <c r="A214" s="83" t="s">
        <v>1075</v>
      </c>
      <c r="B214" s="89" t="s">
        <v>1120</v>
      </c>
      <c r="C214" s="83" t="s">
        <v>963</v>
      </c>
      <c r="D214" s="83" t="s">
        <v>1076</v>
      </c>
      <c r="F214" t="s">
        <v>1078</v>
      </c>
      <c r="I214" s="401">
        <v>78963</v>
      </c>
      <c r="K214" s="85"/>
      <c r="L214" s="400">
        <f>'MD Rates'!C88</f>
        <v>78963</v>
      </c>
      <c r="O214" s="6">
        <f>IF(P214="Yes",'MD Rates'!$B$1,R214)</f>
        <v>43191</v>
      </c>
      <c r="P214" s="5" t="str">
        <f t="shared" si="72"/>
        <v>No</v>
      </c>
      <c r="R214" s="6">
        <v>43191</v>
      </c>
      <c r="S214" s="48"/>
      <c r="T214" s="42" t="s">
        <v>325</v>
      </c>
      <c r="U214" s="48"/>
    </row>
    <row r="215" spans="1:21" ht="14.5" hidden="1" x14ac:dyDescent="0.35">
      <c r="A215" s="83" t="s">
        <v>1075</v>
      </c>
      <c r="B215" s="89" t="s">
        <v>1120</v>
      </c>
      <c r="C215" s="83" t="s">
        <v>963</v>
      </c>
      <c r="D215" s="83" t="s">
        <v>1076</v>
      </c>
      <c r="F215" t="s">
        <v>1079</v>
      </c>
      <c r="I215" s="401">
        <v>33253</v>
      </c>
      <c r="K215" s="85"/>
      <c r="L215" s="400">
        <f>'MD Rates'!C90</f>
        <v>33253</v>
      </c>
      <c r="O215" s="6">
        <f>IF(P215="Yes",'MD Rates'!$B$1,R215)</f>
        <v>43191</v>
      </c>
      <c r="P215" s="5" t="str">
        <f t="shared" si="72"/>
        <v>No</v>
      </c>
      <c r="R215" s="6">
        <v>43191</v>
      </c>
      <c r="S215" s="48"/>
      <c r="T215" s="42" t="s">
        <v>325</v>
      </c>
      <c r="U215" s="48"/>
    </row>
    <row r="216" spans="1:21" ht="14.5" hidden="1" x14ac:dyDescent="0.35">
      <c r="A216" s="83" t="s">
        <v>1075</v>
      </c>
      <c r="B216" s="89" t="s">
        <v>1120</v>
      </c>
      <c r="C216" s="83" t="s">
        <v>963</v>
      </c>
      <c r="D216" s="83" t="s">
        <v>1080</v>
      </c>
      <c r="F216" t="s">
        <v>1077</v>
      </c>
      <c r="I216" s="401">
        <v>58189</v>
      </c>
      <c r="K216" s="85"/>
      <c r="L216" s="202">
        <f t="shared" ref="L216:L221" si="73">L213</f>
        <v>58189</v>
      </c>
      <c r="O216" s="6">
        <f>IF(P216="Yes",'MD Rates'!$B$1,R216)</f>
        <v>43191</v>
      </c>
      <c r="P216" s="5" t="str">
        <f t="shared" si="72"/>
        <v>No</v>
      </c>
      <c r="R216" s="6">
        <v>43191</v>
      </c>
      <c r="S216" s="48"/>
      <c r="T216" s="42" t="s">
        <v>325</v>
      </c>
      <c r="U216" s="48"/>
    </row>
    <row r="217" spans="1:21" ht="14.5" hidden="1" x14ac:dyDescent="0.35">
      <c r="A217" s="83" t="s">
        <v>1075</v>
      </c>
      <c r="B217" s="89" t="s">
        <v>1120</v>
      </c>
      <c r="C217" s="83" t="s">
        <v>963</v>
      </c>
      <c r="D217" s="83" t="s">
        <v>1080</v>
      </c>
      <c r="F217" t="s">
        <v>1078</v>
      </c>
      <c r="I217" s="401">
        <v>78963</v>
      </c>
      <c r="K217" s="85"/>
      <c r="L217" s="202">
        <f t="shared" si="73"/>
        <v>78963</v>
      </c>
      <c r="O217" s="6">
        <f>IF(P217="Yes",'MD Rates'!$B$1,R217)</f>
        <v>43191</v>
      </c>
      <c r="P217" s="5" t="str">
        <f t="shared" si="72"/>
        <v>No</v>
      </c>
      <c r="R217" s="6">
        <v>43191</v>
      </c>
      <c r="S217" s="48"/>
      <c r="T217" s="42" t="s">
        <v>325</v>
      </c>
      <c r="U217" s="48"/>
    </row>
    <row r="218" spans="1:21" ht="14.5" hidden="1" x14ac:dyDescent="0.35">
      <c r="A218" s="83" t="s">
        <v>1075</v>
      </c>
      <c r="B218" s="89" t="s">
        <v>1120</v>
      </c>
      <c r="C218" s="83" t="s">
        <v>963</v>
      </c>
      <c r="D218" s="83" t="s">
        <v>1080</v>
      </c>
      <c r="F218" t="s">
        <v>1079</v>
      </c>
      <c r="I218" s="401">
        <v>33253</v>
      </c>
      <c r="K218" s="85"/>
      <c r="L218" s="202">
        <f t="shared" si="73"/>
        <v>33253</v>
      </c>
      <c r="O218" s="6">
        <f>IF(P218="Yes",'MD Rates'!$B$1,R218)</f>
        <v>43191</v>
      </c>
      <c r="P218" s="5" t="str">
        <f t="shared" si="72"/>
        <v>No</v>
      </c>
      <c r="R218" s="6">
        <v>43191</v>
      </c>
      <c r="S218" s="48"/>
      <c r="T218" s="42" t="s">
        <v>325</v>
      </c>
      <c r="U218" s="48"/>
    </row>
    <row r="219" spans="1:21" ht="14.5" hidden="1" x14ac:dyDescent="0.35">
      <c r="A219" s="83" t="s">
        <v>1075</v>
      </c>
      <c r="B219" s="89" t="s">
        <v>1120</v>
      </c>
      <c r="C219" s="83" t="s">
        <v>963</v>
      </c>
      <c r="D219" s="83" t="s">
        <v>1081</v>
      </c>
      <c r="F219" t="s">
        <v>1077</v>
      </c>
      <c r="I219" s="401">
        <v>58189</v>
      </c>
      <c r="K219" s="85"/>
      <c r="L219" s="202">
        <f t="shared" si="73"/>
        <v>58189</v>
      </c>
      <c r="O219" s="6">
        <f>IF(P219="Yes",'MD Rates'!$B$1,R219)</f>
        <v>43191</v>
      </c>
      <c r="P219" s="5" t="str">
        <f t="shared" si="72"/>
        <v>No</v>
      </c>
      <c r="R219" s="6">
        <v>43191</v>
      </c>
      <c r="S219" s="48"/>
      <c r="T219" s="42" t="s">
        <v>325</v>
      </c>
      <c r="U219" s="48"/>
    </row>
    <row r="220" spans="1:21" ht="14.5" hidden="1" x14ac:dyDescent="0.35">
      <c r="A220" s="83" t="s">
        <v>1075</v>
      </c>
      <c r="B220" s="89" t="s">
        <v>1120</v>
      </c>
      <c r="C220" s="83" t="s">
        <v>963</v>
      </c>
      <c r="D220" s="83" t="s">
        <v>1081</v>
      </c>
      <c r="F220" t="s">
        <v>1078</v>
      </c>
      <c r="I220" s="401">
        <v>78963</v>
      </c>
      <c r="K220" s="85"/>
      <c r="L220" s="202">
        <f t="shared" si="73"/>
        <v>78963</v>
      </c>
      <c r="O220" s="6">
        <f>IF(P220="Yes",'MD Rates'!$B$1,R220)</f>
        <v>43191</v>
      </c>
      <c r="P220" s="5" t="str">
        <f t="shared" si="72"/>
        <v>No</v>
      </c>
      <c r="R220" s="6">
        <v>43191</v>
      </c>
      <c r="S220" s="48"/>
      <c r="T220" s="42" t="s">
        <v>325</v>
      </c>
      <c r="U220" s="48"/>
    </row>
    <row r="221" spans="1:21" ht="14.5" hidden="1" x14ac:dyDescent="0.35">
      <c r="A221" s="83" t="s">
        <v>1075</v>
      </c>
      <c r="B221" s="89" t="s">
        <v>1120</v>
      </c>
      <c r="C221" s="83" t="s">
        <v>963</v>
      </c>
      <c r="D221" s="83" t="s">
        <v>1081</v>
      </c>
      <c r="F221" t="s">
        <v>1079</v>
      </c>
      <c r="I221" s="401">
        <v>33253</v>
      </c>
      <c r="K221" s="85"/>
      <c r="L221" s="202">
        <f t="shared" si="73"/>
        <v>33253</v>
      </c>
      <c r="O221" s="6">
        <f>IF(P221="Yes",'MD Rates'!$B$1,R221)</f>
        <v>43191</v>
      </c>
      <c r="P221" s="5" t="str">
        <f t="shared" si="72"/>
        <v>No</v>
      </c>
      <c r="R221" s="6">
        <v>43191</v>
      </c>
      <c r="S221" s="48"/>
      <c r="T221" s="42" t="s">
        <v>325</v>
      </c>
      <c r="U221" s="48"/>
    </row>
    <row r="222" spans="1:21" ht="14.5" hidden="1" x14ac:dyDescent="0.35">
      <c r="A222" s="83" t="s">
        <v>1075</v>
      </c>
      <c r="B222" s="89" t="s">
        <v>1120</v>
      </c>
      <c r="C222" t="s">
        <v>966</v>
      </c>
      <c r="D222" t="s">
        <v>25</v>
      </c>
      <c r="F222" t="s">
        <v>1077</v>
      </c>
      <c r="I222" s="401">
        <v>58189</v>
      </c>
      <c r="K222" s="85"/>
      <c r="L222" s="202">
        <f>L213</f>
        <v>58189</v>
      </c>
      <c r="O222" s="6">
        <f>IF(P222="Yes",'MD Rates'!$B$1,R222)</f>
        <v>43191</v>
      </c>
      <c r="P222" s="5" t="str">
        <f t="shared" si="72"/>
        <v>No</v>
      </c>
      <c r="R222" s="6">
        <v>43191</v>
      </c>
      <c r="S222" s="48"/>
      <c r="T222" s="42" t="s">
        <v>325</v>
      </c>
      <c r="U222" s="48"/>
    </row>
    <row r="223" spans="1:21" ht="14.5" hidden="1" x14ac:dyDescent="0.35">
      <c r="A223" s="83" t="s">
        <v>1075</v>
      </c>
      <c r="B223" s="89" t="s">
        <v>1120</v>
      </c>
      <c r="C223" t="s">
        <v>966</v>
      </c>
      <c r="D223" t="s">
        <v>25</v>
      </c>
      <c r="F223" t="s">
        <v>1078</v>
      </c>
      <c r="I223" s="401">
        <v>78963</v>
      </c>
      <c r="K223" s="85"/>
      <c r="L223" s="202">
        <f>L214</f>
        <v>78963</v>
      </c>
      <c r="O223" s="6">
        <f>IF(P223="Yes",'MD Rates'!$B$1,R223)</f>
        <v>43191</v>
      </c>
      <c r="P223" s="5" t="str">
        <f t="shared" si="72"/>
        <v>No</v>
      </c>
      <c r="R223" s="6">
        <v>43191</v>
      </c>
      <c r="S223" s="48"/>
      <c r="T223" s="42" t="s">
        <v>325</v>
      </c>
      <c r="U223" s="48"/>
    </row>
    <row r="224" spans="1:21" ht="14.5" hidden="1" x14ac:dyDescent="0.35">
      <c r="A224" s="83" t="s">
        <v>1075</v>
      </c>
      <c r="B224" s="89" t="s">
        <v>1120</v>
      </c>
      <c r="C224" t="s">
        <v>966</v>
      </c>
      <c r="D224" t="s">
        <v>25</v>
      </c>
      <c r="F224" t="s">
        <v>1079</v>
      </c>
      <c r="I224" s="401">
        <v>33253</v>
      </c>
      <c r="K224" s="85"/>
      <c r="L224" s="202">
        <f>L215</f>
        <v>33253</v>
      </c>
      <c r="O224" s="6">
        <f>IF(P224="Yes",'MD Rates'!$B$1,R224)</f>
        <v>43191</v>
      </c>
      <c r="P224" s="5" t="str">
        <f t="shared" si="72"/>
        <v>No</v>
      </c>
      <c r="R224" s="6">
        <v>43191</v>
      </c>
      <c r="S224" s="48"/>
      <c r="T224" s="42" t="s">
        <v>325</v>
      </c>
      <c r="U224" s="48"/>
    </row>
    <row r="225" spans="1:21" ht="14.5" hidden="1" x14ac:dyDescent="0.35">
      <c r="A225" s="83" t="s">
        <v>1075</v>
      </c>
      <c r="B225" s="89" t="s">
        <v>1120</v>
      </c>
      <c r="C225" s="83" t="s">
        <v>966</v>
      </c>
      <c r="D225" s="83" t="s">
        <v>27</v>
      </c>
      <c r="F225" t="s">
        <v>1077</v>
      </c>
      <c r="I225" s="401">
        <v>58189</v>
      </c>
      <c r="K225" s="85"/>
      <c r="L225" s="202">
        <f>L213</f>
        <v>58189</v>
      </c>
      <c r="O225" s="6">
        <f>IF(P225="Yes",'MD Rates'!$B$1,R225)</f>
        <v>43191</v>
      </c>
      <c r="P225" s="5" t="str">
        <f t="shared" si="72"/>
        <v>No</v>
      </c>
      <c r="R225" s="6">
        <v>43191</v>
      </c>
      <c r="S225" s="48"/>
      <c r="T225" s="42" t="s">
        <v>325</v>
      </c>
      <c r="U225" s="48"/>
    </row>
    <row r="226" spans="1:21" ht="14.5" hidden="1" x14ac:dyDescent="0.35">
      <c r="A226" s="83" t="s">
        <v>1075</v>
      </c>
      <c r="B226" s="89" t="s">
        <v>1120</v>
      </c>
      <c r="C226" s="83" t="s">
        <v>966</v>
      </c>
      <c r="D226" s="83" t="s">
        <v>27</v>
      </c>
      <c r="F226" t="s">
        <v>1078</v>
      </c>
      <c r="I226" s="401">
        <v>78963</v>
      </c>
      <c r="K226" s="85"/>
      <c r="L226" s="202">
        <f>L214</f>
        <v>78963</v>
      </c>
      <c r="O226" s="6">
        <f>IF(P226="Yes",'MD Rates'!$B$1,R226)</f>
        <v>43191</v>
      </c>
      <c r="P226" s="5" t="str">
        <f t="shared" si="72"/>
        <v>No</v>
      </c>
      <c r="R226" s="6">
        <v>43191</v>
      </c>
      <c r="S226" s="48"/>
      <c r="T226" s="42" t="s">
        <v>325</v>
      </c>
      <c r="U226" s="48"/>
    </row>
    <row r="227" spans="1:21" ht="14.5" hidden="1" x14ac:dyDescent="0.35">
      <c r="A227" s="83" t="s">
        <v>1075</v>
      </c>
      <c r="B227" s="89" t="s">
        <v>1120</v>
      </c>
      <c r="C227" s="83" t="s">
        <v>966</v>
      </c>
      <c r="D227" s="83" t="s">
        <v>27</v>
      </c>
      <c r="F227" t="s">
        <v>1079</v>
      </c>
      <c r="I227" s="401">
        <v>33253</v>
      </c>
      <c r="K227" s="85"/>
      <c r="L227" s="202">
        <f>L215</f>
        <v>33253</v>
      </c>
      <c r="O227" s="6">
        <f>IF(P227="Yes",'MD Rates'!$B$1,R227)</f>
        <v>43191</v>
      </c>
      <c r="P227" s="5" t="str">
        <f t="shared" si="72"/>
        <v>No</v>
      </c>
      <c r="R227" s="6">
        <v>43191</v>
      </c>
      <c r="S227" s="48"/>
      <c r="T227" s="42" t="s">
        <v>325</v>
      </c>
      <c r="U227" s="48"/>
    </row>
    <row r="228" spans="1:21" ht="14.5" hidden="1" x14ac:dyDescent="0.35">
      <c r="A228" s="83" t="s">
        <v>1075</v>
      </c>
      <c r="B228" s="89" t="s">
        <v>1120</v>
      </c>
      <c r="C228" s="83" t="s">
        <v>967</v>
      </c>
      <c r="D228" s="83" t="s">
        <v>971</v>
      </c>
      <c r="F228" t="s">
        <v>1077</v>
      </c>
      <c r="I228" s="401">
        <v>58189</v>
      </c>
      <c r="K228" s="85"/>
      <c r="L228" s="202">
        <f t="shared" ref="L228:L248" si="74">L225</f>
        <v>58189</v>
      </c>
      <c r="O228" s="6">
        <f>IF(P228="Yes",'MD Rates'!$B$1,R228)</f>
        <v>43191</v>
      </c>
      <c r="P228" s="5" t="str">
        <f t="shared" ref="P228:P254" si="75">IF(I228&lt;&gt;L228,"Yes","No")</f>
        <v>No</v>
      </c>
      <c r="R228" s="6">
        <v>43191</v>
      </c>
      <c r="S228" s="48"/>
      <c r="T228" s="42" t="s">
        <v>325</v>
      </c>
      <c r="U228" s="48"/>
    </row>
    <row r="229" spans="1:21" ht="14.5" hidden="1" x14ac:dyDescent="0.35">
      <c r="A229" s="83" t="s">
        <v>1075</v>
      </c>
      <c r="B229" s="89" t="s">
        <v>1120</v>
      </c>
      <c r="C229" s="83" t="s">
        <v>967</v>
      </c>
      <c r="D229" s="83" t="s">
        <v>971</v>
      </c>
      <c r="F229" t="s">
        <v>1078</v>
      </c>
      <c r="I229" s="401">
        <v>78963</v>
      </c>
      <c r="K229" s="85"/>
      <c r="L229" s="202">
        <f t="shared" si="74"/>
        <v>78963</v>
      </c>
      <c r="O229" s="6">
        <f>IF(P229="Yes",'MD Rates'!$B$1,R229)</f>
        <v>43191</v>
      </c>
      <c r="P229" s="5" t="str">
        <f t="shared" si="75"/>
        <v>No</v>
      </c>
      <c r="R229" s="6">
        <v>43191</v>
      </c>
      <c r="S229" s="48"/>
      <c r="T229" s="42" t="s">
        <v>325</v>
      </c>
      <c r="U229" s="48"/>
    </row>
    <row r="230" spans="1:21" ht="14.5" hidden="1" x14ac:dyDescent="0.35">
      <c r="A230" s="83" t="s">
        <v>1075</v>
      </c>
      <c r="B230" s="89" t="s">
        <v>1120</v>
      </c>
      <c r="C230" s="83" t="s">
        <v>967</v>
      </c>
      <c r="D230" s="83" t="s">
        <v>971</v>
      </c>
      <c r="F230" t="s">
        <v>1079</v>
      </c>
      <c r="I230" s="401">
        <v>33253</v>
      </c>
      <c r="K230" s="85"/>
      <c r="L230" s="202">
        <f t="shared" si="74"/>
        <v>33253</v>
      </c>
      <c r="O230" s="6">
        <f>IF(P230="Yes",'MD Rates'!$B$1,R230)</f>
        <v>43191</v>
      </c>
      <c r="P230" s="5" t="str">
        <f t="shared" si="75"/>
        <v>No</v>
      </c>
      <c r="R230" s="6">
        <v>43191</v>
      </c>
      <c r="S230" s="48"/>
      <c r="T230" s="42" t="s">
        <v>325</v>
      </c>
      <c r="U230" s="48"/>
    </row>
    <row r="231" spans="1:21" ht="14.5" hidden="1" x14ac:dyDescent="0.35">
      <c r="A231" s="83" t="s">
        <v>1075</v>
      </c>
      <c r="B231" s="89" t="s">
        <v>1120</v>
      </c>
      <c r="C231" s="83" t="s">
        <v>967</v>
      </c>
      <c r="D231" s="83" t="s">
        <v>972</v>
      </c>
      <c r="F231" t="s">
        <v>1077</v>
      </c>
      <c r="I231" s="401">
        <v>58189</v>
      </c>
      <c r="K231" s="85"/>
      <c r="L231" s="202">
        <f t="shared" si="74"/>
        <v>58189</v>
      </c>
      <c r="O231" s="6">
        <f>IF(P231="Yes",'MD Rates'!$B$1,R231)</f>
        <v>43191</v>
      </c>
      <c r="P231" s="5" t="str">
        <f t="shared" si="75"/>
        <v>No</v>
      </c>
      <c r="R231" s="6">
        <v>43191</v>
      </c>
      <c r="S231" s="48"/>
      <c r="T231" s="42" t="s">
        <v>325</v>
      </c>
      <c r="U231" s="48"/>
    </row>
    <row r="232" spans="1:21" ht="14.5" hidden="1" x14ac:dyDescent="0.35">
      <c r="A232" s="83" t="s">
        <v>1075</v>
      </c>
      <c r="B232" s="89" t="s">
        <v>1120</v>
      </c>
      <c r="C232" s="83" t="s">
        <v>967</v>
      </c>
      <c r="D232" s="83" t="s">
        <v>972</v>
      </c>
      <c r="F232" t="s">
        <v>1078</v>
      </c>
      <c r="I232" s="401">
        <v>78963</v>
      </c>
      <c r="K232" s="85"/>
      <c r="L232" s="202">
        <f t="shared" si="74"/>
        <v>78963</v>
      </c>
      <c r="O232" s="6">
        <f>IF(P232="Yes",'MD Rates'!$B$1,R232)</f>
        <v>43191</v>
      </c>
      <c r="P232" s="5" t="str">
        <f t="shared" si="75"/>
        <v>No</v>
      </c>
      <c r="R232" s="6">
        <v>43191</v>
      </c>
      <c r="S232" s="48"/>
      <c r="T232" s="42" t="s">
        <v>325</v>
      </c>
      <c r="U232" s="48"/>
    </row>
    <row r="233" spans="1:21" ht="14.5" hidden="1" x14ac:dyDescent="0.35">
      <c r="A233" s="83" t="s">
        <v>1075</v>
      </c>
      <c r="B233" s="89" t="s">
        <v>1120</v>
      </c>
      <c r="C233" s="83" t="s">
        <v>967</v>
      </c>
      <c r="D233" s="83" t="s">
        <v>972</v>
      </c>
      <c r="F233" t="s">
        <v>1079</v>
      </c>
      <c r="I233" s="401">
        <v>33253</v>
      </c>
      <c r="K233" s="85"/>
      <c r="L233" s="202">
        <f t="shared" si="74"/>
        <v>33253</v>
      </c>
      <c r="O233" s="6">
        <f>IF(P233="Yes",'MD Rates'!$B$1,R233)</f>
        <v>43191</v>
      </c>
      <c r="P233" s="5" t="str">
        <f t="shared" si="75"/>
        <v>No</v>
      </c>
      <c r="R233" s="6">
        <v>43191</v>
      </c>
      <c r="S233" s="48"/>
      <c r="T233" s="42" t="s">
        <v>325</v>
      </c>
      <c r="U233" s="48"/>
    </row>
    <row r="234" spans="1:21" ht="14.5" hidden="1" x14ac:dyDescent="0.35">
      <c r="A234" s="83" t="s">
        <v>1075</v>
      </c>
      <c r="B234" s="89" t="s">
        <v>1120</v>
      </c>
      <c r="C234" s="83" t="s">
        <v>967</v>
      </c>
      <c r="D234" s="83" t="s">
        <v>973</v>
      </c>
      <c r="F234" t="s">
        <v>1077</v>
      </c>
      <c r="I234" s="401">
        <v>58189</v>
      </c>
      <c r="K234" s="85"/>
      <c r="L234" s="202">
        <f t="shared" si="74"/>
        <v>58189</v>
      </c>
      <c r="O234" s="6">
        <f>IF(P234="Yes",'MD Rates'!$B$1,R234)</f>
        <v>43191</v>
      </c>
      <c r="P234" s="5" t="str">
        <f t="shared" si="75"/>
        <v>No</v>
      </c>
      <c r="R234" s="6">
        <v>43191</v>
      </c>
      <c r="S234" s="48"/>
      <c r="T234" s="42" t="s">
        <v>325</v>
      </c>
      <c r="U234" s="48"/>
    </row>
    <row r="235" spans="1:21" ht="14.5" hidden="1" x14ac:dyDescent="0.35">
      <c r="A235" s="83" t="s">
        <v>1075</v>
      </c>
      <c r="B235" s="89" t="s">
        <v>1120</v>
      </c>
      <c r="C235" s="83" t="s">
        <v>967</v>
      </c>
      <c r="D235" s="83" t="s">
        <v>973</v>
      </c>
      <c r="F235" t="s">
        <v>1078</v>
      </c>
      <c r="I235" s="401">
        <v>78963</v>
      </c>
      <c r="K235" s="85"/>
      <c r="L235" s="202">
        <f t="shared" si="74"/>
        <v>78963</v>
      </c>
      <c r="O235" s="6">
        <f>IF(P235="Yes",'MD Rates'!$B$1,R235)</f>
        <v>43191</v>
      </c>
      <c r="P235" s="5" t="str">
        <f t="shared" si="75"/>
        <v>No</v>
      </c>
      <c r="R235" s="6">
        <v>43191</v>
      </c>
      <c r="S235" s="48"/>
      <c r="T235" s="42" t="s">
        <v>325</v>
      </c>
      <c r="U235" s="48"/>
    </row>
    <row r="236" spans="1:21" ht="14.5" hidden="1" x14ac:dyDescent="0.35">
      <c r="A236" s="83" t="s">
        <v>1075</v>
      </c>
      <c r="B236" s="89" t="s">
        <v>1120</v>
      </c>
      <c r="C236" s="83" t="s">
        <v>967</v>
      </c>
      <c r="D236" s="83" t="s">
        <v>973</v>
      </c>
      <c r="F236" t="s">
        <v>1079</v>
      </c>
      <c r="I236" s="401">
        <v>33253</v>
      </c>
      <c r="K236" s="85"/>
      <c r="L236" s="202">
        <f t="shared" si="74"/>
        <v>33253</v>
      </c>
      <c r="O236" s="6">
        <f>IF(P236="Yes",'MD Rates'!$B$1,R236)</f>
        <v>43191</v>
      </c>
      <c r="P236" s="5" t="str">
        <f t="shared" si="75"/>
        <v>No</v>
      </c>
      <c r="R236" s="6">
        <v>43191</v>
      </c>
      <c r="S236" s="48"/>
      <c r="T236" s="42" t="s">
        <v>325</v>
      </c>
      <c r="U236" s="48"/>
    </row>
    <row r="237" spans="1:21" ht="14.5" hidden="1" x14ac:dyDescent="0.35">
      <c r="A237" s="86" t="s">
        <v>1075</v>
      </c>
      <c r="B237" s="89" t="s">
        <v>1120</v>
      </c>
      <c r="C237" s="42" t="s">
        <v>969</v>
      </c>
      <c r="F237" t="s">
        <v>1077</v>
      </c>
      <c r="I237" s="401">
        <v>58189</v>
      </c>
      <c r="K237" s="85"/>
      <c r="L237" s="441">
        <f>L234</f>
        <v>58189</v>
      </c>
      <c r="O237" s="6">
        <f>IF(P237="Yes",'MD Rates'!$B$1,R237)</f>
        <v>43191</v>
      </c>
      <c r="P237" s="5" t="str">
        <f t="shared" si="75"/>
        <v>No</v>
      </c>
      <c r="R237" s="6">
        <v>43191</v>
      </c>
      <c r="S237" s="48"/>
      <c r="T237" s="42" t="s">
        <v>325</v>
      </c>
      <c r="U237" s="48"/>
    </row>
    <row r="238" spans="1:21" ht="14.5" hidden="1" x14ac:dyDescent="0.35">
      <c r="A238" s="86" t="s">
        <v>1075</v>
      </c>
      <c r="B238" s="89" t="s">
        <v>1120</v>
      </c>
      <c r="C238" s="42" t="s">
        <v>969</v>
      </c>
      <c r="F238" t="s">
        <v>1078</v>
      </c>
      <c r="I238" s="401">
        <v>78963</v>
      </c>
      <c r="K238" s="85"/>
      <c r="L238" s="441">
        <f>L235</f>
        <v>78963</v>
      </c>
      <c r="O238" s="6">
        <f>IF(P238="Yes",'MD Rates'!$B$1,R238)</f>
        <v>43191</v>
      </c>
      <c r="P238" s="5" t="str">
        <f t="shared" si="75"/>
        <v>No</v>
      </c>
      <c r="R238" s="6">
        <v>43191</v>
      </c>
      <c r="S238" s="48"/>
      <c r="T238" s="42" t="s">
        <v>325</v>
      </c>
      <c r="U238" s="48"/>
    </row>
    <row r="239" spans="1:21" ht="14.5" hidden="1" x14ac:dyDescent="0.35">
      <c r="A239" s="86" t="s">
        <v>1075</v>
      </c>
      <c r="B239" s="89" t="s">
        <v>1120</v>
      </c>
      <c r="C239" s="42" t="s">
        <v>969</v>
      </c>
      <c r="F239" t="s">
        <v>1079</v>
      </c>
      <c r="I239" s="401">
        <v>33253</v>
      </c>
      <c r="K239" s="85"/>
      <c r="L239" s="441">
        <f>L236</f>
        <v>33253</v>
      </c>
      <c r="O239" s="6">
        <f>IF(P239="Yes",'MD Rates'!$B$1,R239)</f>
        <v>43191</v>
      </c>
      <c r="P239" s="5" t="str">
        <f t="shared" si="75"/>
        <v>No</v>
      </c>
      <c r="R239" s="6">
        <v>43191</v>
      </c>
      <c r="S239" s="48"/>
      <c r="T239" s="42" t="s">
        <v>325</v>
      </c>
      <c r="U239" s="48"/>
    </row>
    <row r="240" spans="1:21" ht="14.5" hidden="1" x14ac:dyDescent="0.35">
      <c r="A240" s="83" t="s">
        <v>1082</v>
      </c>
      <c r="B240" s="89" t="s">
        <v>1120</v>
      </c>
      <c r="C240" s="83" t="s">
        <v>963</v>
      </c>
      <c r="D240" s="83" t="s">
        <v>1076</v>
      </c>
      <c r="F240" t="s">
        <v>1077</v>
      </c>
      <c r="I240" s="401">
        <v>58189</v>
      </c>
      <c r="K240" s="85"/>
      <c r="L240" s="202">
        <f>L234</f>
        <v>58189</v>
      </c>
      <c r="O240" s="6">
        <f>IF(P240="Yes",'MD Rates'!$B$1,R240)</f>
        <v>43191</v>
      </c>
      <c r="P240" s="5" t="str">
        <f t="shared" si="75"/>
        <v>No</v>
      </c>
      <c r="R240" s="6">
        <v>43191</v>
      </c>
      <c r="S240" s="48"/>
      <c r="T240" s="42" t="s">
        <v>325</v>
      </c>
      <c r="U240" s="48"/>
    </row>
    <row r="241" spans="1:21" ht="14.5" hidden="1" x14ac:dyDescent="0.35">
      <c r="A241" s="83" t="s">
        <v>1082</v>
      </c>
      <c r="B241" s="89" t="s">
        <v>1120</v>
      </c>
      <c r="C241" s="83" t="s">
        <v>963</v>
      </c>
      <c r="D241" s="83" t="s">
        <v>1076</v>
      </c>
      <c r="F241" t="s">
        <v>1078</v>
      </c>
      <c r="I241" s="401">
        <v>78963</v>
      </c>
      <c r="K241" s="85"/>
      <c r="L241" s="202">
        <f>L238</f>
        <v>78963</v>
      </c>
      <c r="O241" s="6">
        <f>IF(P241="Yes",'MD Rates'!$B$1,R241)</f>
        <v>43191</v>
      </c>
      <c r="P241" s="5" t="str">
        <f t="shared" si="75"/>
        <v>No</v>
      </c>
      <c r="R241" s="6">
        <v>43191</v>
      </c>
      <c r="S241" s="48"/>
      <c r="T241" s="42" t="s">
        <v>325</v>
      </c>
      <c r="U241" s="48"/>
    </row>
    <row r="242" spans="1:21" ht="14.5" hidden="1" x14ac:dyDescent="0.35">
      <c r="A242" s="83" t="s">
        <v>1082</v>
      </c>
      <c r="B242" s="89" t="s">
        <v>1120</v>
      </c>
      <c r="C242" s="83" t="s">
        <v>963</v>
      </c>
      <c r="D242" s="83" t="s">
        <v>1076</v>
      </c>
      <c r="F242" t="s">
        <v>1079</v>
      </c>
      <c r="I242" s="401">
        <v>33253</v>
      </c>
      <c r="K242" s="85"/>
      <c r="L242" s="202">
        <f>L239</f>
        <v>33253</v>
      </c>
      <c r="O242" s="6">
        <f>IF(P242="Yes",'MD Rates'!$B$1,R242)</f>
        <v>43191</v>
      </c>
      <c r="P242" s="5" t="str">
        <f t="shared" si="75"/>
        <v>No</v>
      </c>
      <c r="R242" s="6">
        <v>43191</v>
      </c>
      <c r="S242" s="48"/>
      <c r="T242" s="42" t="s">
        <v>325</v>
      </c>
      <c r="U242" s="48"/>
    </row>
    <row r="243" spans="1:21" ht="14.5" hidden="1" x14ac:dyDescent="0.35">
      <c r="A243" s="83" t="s">
        <v>1082</v>
      </c>
      <c r="B243" s="89" t="s">
        <v>1120</v>
      </c>
      <c r="C243" s="83" t="s">
        <v>963</v>
      </c>
      <c r="D243" s="83" t="s">
        <v>1080</v>
      </c>
      <c r="F243" t="s">
        <v>1077</v>
      </c>
      <c r="I243" s="401">
        <v>58189</v>
      </c>
      <c r="K243" s="85"/>
      <c r="L243" s="202">
        <f t="shared" si="74"/>
        <v>58189</v>
      </c>
      <c r="O243" s="6">
        <f>IF(P243="Yes",'MD Rates'!$B$1,R243)</f>
        <v>43191</v>
      </c>
      <c r="P243" s="5" t="str">
        <f t="shared" si="75"/>
        <v>No</v>
      </c>
      <c r="R243" s="6">
        <v>43191</v>
      </c>
      <c r="S243" s="48"/>
      <c r="T243" s="42" t="s">
        <v>325</v>
      </c>
      <c r="U243" s="48"/>
    </row>
    <row r="244" spans="1:21" ht="14.5" hidden="1" x14ac:dyDescent="0.35">
      <c r="A244" s="83" t="s">
        <v>1082</v>
      </c>
      <c r="B244" s="89" t="s">
        <v>1120</v>
      </c>
      <c r="C244" s="83" t="s">
        <v>963</v>
      </c>
      <c r="D244" s="83" t="s">
        <v>1080</v>
      </c>
      <c r="F244" t="s">
        <v>1078</v>
      </c>
      <c r="I244" s="401">
        <v>78963</v>
      </c>
      <c r="K244" s="85"/>
      <c r="L244" s="202">
        <f>L241</f>
        <v>78963</v>
      </c>
      <c r="O244" s="6">
        <f>IF(P244="Yes",'MD Rates'!$B$1,R244)</f>
        <v>43191</v>
      </c>
      <c r="P244" s="5" t="str">
        <f t="shared" si="75"/>
        <v>No</v>
      </c>
      <c r="R244" s="6">
        <v>43191</v>
      </c>
      <c r="S244" s="48"/>
      <c r="T244" s="42" t="s">
        <v>325</v>
      </c>
      <c r="U244" s="48"/>
    </row>
    <row r="245" spans="1:21" ht="14.5" hidden="1" x14ac:dyDescent="0.35">
      <c r="A245" s="83" t="s">
        <v>1082</v>
      </c>
      <c r="B245" s="89" t="s">
        <v>1120</v>
      </c>
      <c r="C245" s="83" t="s">
        <v>963</v>
      </c>
      <c r="D245" s="83" t="s">
        <v>1080</v>
      </c>
      <c r="F245" t="s">
        <v>1079</v>
      </c>
      <c r="I245" s="401">
        <v>33253</v>
      </c>
      <c r="K245" s="85"/>
      <c r="L245" s="202">
        <f t="shared" si="74"/>
        <v>33253</v>
      </c>
      <c r="O245" s="6">
        <f>IF(P245="Yes",'MD Rates'!$B$1,R245)</f>
        <v>43191</v>
      </c>
      <c r="P245" s="5" t="str">
        <f t="shared" si="75"/>
        <v>No</v>
      </c>
      <c r="R245" s="6">
        <v>43191</v>
      </c>
      <c r="S245" s="48"/>
      <c r="T245" s="42" t="s">
        <v>325</v>
      </c>
      <c r="U245" s="48"/>
    </row>
    <row r="246" spans="1:21" ht="14.5" hidden="1" x14ac:dyDescent="0.35">
      <c r="A246" s="83" t="s">
        <v>1082</v>
      </c>
      <c r="B246" s="89" t="s">
        <v>1120</v>
      </c>
      <c r="C246" s="83" t="s">
        <v>963</v>
      </c>
      <c r="D246" s="83" t="s">
        <v>1081</v>
      </c>
      <c r="F246" t="s">
        <v>1077</v>
      </c>
      <c r="I246" s="401">
        <v>58189</v>
      </c>
      <c r="K246" s="85"/>
      <c r="L246" s="202">
        <f t="shared" si="74"/>
        <v>58189</v>
      </c>
      <c r="O246" s="6">
        <f>IF(P246="Yes",'MD Rates'!$B$1,R246)</f>
        <v>43191</v>
      </c>
      <c r="P246" s="5" t="str">
        <f t="shared" si="75"/>
        <v>No</v>
      </c>
      <c r="R246" s="6">
        <v>43191</v>
      </c>
      <c r="S246" s="48"/>
      <c r="T246" s="42" t="s">
        <v>325</v>
      </c>
      <c r="U246" s="48"/>
    </row>
    <row r="247" spans="1:21" ht="14.5" hidden="1" x14ac:dyDescent="0.35">
      <c r="A247" s="83" t="s">
        <v>1082</v>
      </c>
      <c r="B247" s="89" t="s">
        <v>1120</v>
      </c>
      <c r="C247" s="83" t="s">
        <v>963</v>
      </c>
      <c r="D247" s="83" t="s">
        <v>1081</v>
      </c>
      <c r="F247" t="s">
        <v>1078</v>
      </c>
      <c r="I247" s="401">
        <v>78963</v>
      </c>
      <c r="K247" s="85"/>
      <c r="L247" s="202">
        <f>L244</f>
        <v>78963</v>
      </c>
      <c r="O247" s="6">
        <f>IF(P247="Yes",'MD Rates'!$B$1,R247)</f>
        <v>43191</v>
      </c>
      <c r="P247" s="5" t="str">
        <f t="shared" si="75"/>
        <v>No</v>
      </c>
      <c r="R247" s="6">
        <v>43191</v>
      </c>
      <c r="S247" s="48"/>
      <c r="T247" s="42" t="s">
        <v>325</v>
      </c>
      <c r="U247" s="48"/>
    </row>
    <row r="248" spans="1:21" ht="14.5" hidden="1" x14ac:dyDescent="0.35">
      <c r="A248" s="83" t="s">
        <v>1082</v>
      </c>
      <c r="B248" s="89" t="s">
        <v>1120</v>
      </c>
      <c r="C248" s="83" t="s">
        <v>963</v>
      </c>
      <c r="D248" s="83" t="s">
        <v>1081</v>
      </c>
      <c r="F248" t="s">
        <v>1079</v>
      </c>
      <c r="I248" s="401">
        <v>33253</v>
      </c>
      <c r="K248" s="85"/>
      <c r="L248" s="202">
        <f t="shared" si="74"/>
        <v>33253</v>
      </c>
      <c r="O248" s="6">
        <f>IF(P248="Yes",'MD Rates'!$B$1,R248)</f>
        <v>43191</v>
      </c>
      <c r="P248" s="5" t="str">
        <f t="shared" si="75"/>
        <v>No</v>
      </c>
      <c r="R248" s="6">
        <v>43191</v>
      </c>
      <c r="S248" s="48"/>
      <c r="T248" s="42" t="s">
        <v>325</v>
      </c>
      <c r="U248" s="48"/>
    </row>
    <row r="249" spans="1:21" ht="14.5" hidden="1" x14ac:dyDescent="0.35">
      <c r="A249" s="83" t="s">
        <v>1082</v>
      </c>
      <c r="B249" s="89" t="s">
        <v>1120</v>
      </c>
      <c r="C249" s="83" t="s">
        <v>966</v>
      </c>
      <c r="D249" t="s">
        <v>25</v>
      </c>
      <c r="F249" t="s">
        <v>1077</v>
      </c>
      <c r="I249" s="401">
        <v>58189</v>
      </c>
      <c r="K249" s="85"/>
      <c r="L249" s="202">
        <f>'MD Rates'!C89</f>
        <v>58189</v>
      </c>
      <c r="O249" s="6">
        <f>IF(P249="Yes",'MD Rates'!$B$1,R249)</f>
        <v>43191</v>
      </c>
      <c r="P249" s="5" t="str">
        <f t="shared" si="75"/>
        <v>No</v>
      </c>
      <c r="R249" s="6">
        <v>43191</v>
      </c>
      <c r="S249" s="48"/>
      <c r="T249" s="42" t="s">
        <v>325</v>
      </c>
      <c r="U249" s="48"/>
    </row>
    <row r="250" spans="1:21" ht="14.5" hidden="1" x14ac:dyDescent="0.35">
      <c r="A250" s="83" t="s">
        <v>1082</v>
      </c>
      <c r="B250" s="89" t="s">
        <v>1120</v>
      </c>
      <c r="C250" s="83" t="s">
        <v>966</v>
      </c>
      <c r="D250" t="s">
        <v>25</v>
      </c>
      <c r="F250" t="s">
        <v>1078</v>
      </c>
      <c r="I250" s="401">
        <v>78963</v>
      </c>
      <c r="K250" s="85"/>
      <c r="L250" s="202">
        <f>L247</f>
        <v>78963</v>
      </c>
      <c r="O250" s="6">
        <f>IF(P250="Yes",'MD Rates'!$B$1,R250)</f>
        <v>43191</v>
      </c>
      <c r="P250" s="5" t="str">
        <f t="shared" si="75"/>
        <v>No</v>
      </c>
      <c r="R250" s="6">
        <v>43191</v>
      </c>
      <c r="S250" s="48"/>
      <c r="T250" s="42" t="s">
        <v>325</v>
      </c>
      <c r="U250" s="48"/>
    </row>
    <row r="251" spans="1:21" ht="14.5" hidden="1" x14ac:dyDescent="0.35">
      <c r="A251" s="83" t="s">
        <v>1082</v>
      </c>
      <c r="B251" s="89" t="s">
        <v>1120</v>
      </c>
      <c r="C251" s="83" t="s">
        <v>966</v>
      </c>
      <c r="D251" t="s">
        <v>25</v>
      </c>
      <c r="F251" t="s">
        <v>1079</v>
      </c>
      <c r="I251" s="401">
        <v>33253</v>
      </c>
      <c r="K251" s="85"/>
      <c r="L251" s="202">
        <f>L245</f>
        <v>33253</v>
      </c>
      <c r="O251" s="6">
        <f>IF(P251="Yes",'MD Rates'!$B$1,R251)</f>
        <v>43191</v>
      </c>
      <c r="P251" s="5" t="str">
        <f t="shared" si="75"/>
        <v>No</v>
      </c>
      <c r="R251" s="6">
        <v>43191</v>
      </c>
      <c r="S251" s="48"/>
      <c r="T251" s="42" t="s">
        <v>325</v>
      </c>
      <c r="U251" s="48"/>
    </row>
    <row r="252" spans="1:21" ht="14.5" hidden="1" x14ac:dyDescent="0.35">
      <c r="A252" s="83" t="s">
        <v>1082</v>
      </c>
      <c r="B252" s="89" t="s">
        <v>1120</v>
      </c>
      <c r="C252" s="83" t="s">
        <v>966</v>
      </c>
      <c r="D252" s="83" t="s">
        <v>27</v>
      </c>
      <c r="F252" t="s">
        <v>1077</v>
      </c>
      <c r="I252" s="401">
        <v>58189</v>
      </c>
      <c r="K252" s="85"/>
      <c r="L252" s="202">
        <f>L243</f>
        <v>58189</v>
      </c>
      <c r="O252" s="6">
        <f>IF(P252="Yes",'MD Rates'!$B$1,R252)</f>
        <v>43191</v>
      </c>
      <c r="P252" s="5" t="str">
        <f t="shared" si="75"/>
        <v>No</v>
      </c>
      <c r="R252" s="6">
        <v>43191</v>
      </c>
      <c r="S252" s="48"/>
      <c r="T252" s="42" t="s">
        <v>325</v>
      </c>
      <c r="U252" s="48"/>
    </row>
    <row r="253" spans="1:21" ht="14.5" hidden="1" x14ac:dyDescent="0.35">
      <c r="A253" s="83" t="s">
        <v>1082</v>
      </c>
      <c r="B253" s="89" t="s">
        <v>1120</v>
      </c>
      <c r="C253" s="83" t="s">
        <v>966</v>
      </c>
      <c r="D253" s="83" t="s">
        <v>27</v>
      </c>
      <c r="F253" t="s">
        <v>1078</v>
      </c>
      <c r="I253" s="401">
        <v>78963</v>
      </c>
      <c r="K253" s="85"/>
      <c r="L253" s="202">
        <f>L250</f>
        <v>78963</v>
      </c>
      <c r="O253" s="6">
        <f>IF(P253="Yes",'MD Rates'!$B$1,R253)</f>
        <v>43191</v>
      </c>
      <c r="P253" s="5" t="str">
        <f t="shared" si="75"/>
        <v>No</v>
      </c>
      <c r="R253" s="6">
        <v>43191</v>
      </c>
      <c r="S253" s="48"/>
      <c r="T253" s="42" t="s">
        <v>325</v>
      </c>
      <c r="U253" s="48"/>
    </row>
    <row r="254" spans="1:21" ht="14.5" hidden="1" x14ac:dyDescent="0.35">
      <c r="A254" s="83" t="s">
        <v>1082</v>
      </c>
      <c r="B254" s="89" t="s">
        <v>1120</v>
      </c>
      <c r="C254" s="83" t="s">
        <v>966</v>
      </c>
      <c r="D254" s="83" t="s">
        <v>27</v>
      </c>
      <c r="F254" t="s">
        <v>1079</v>
      </c>
      <c r="I254" s="401">
        <v>33253</v>
      </c>
      <c r="K254" s="85"/>
      <c r="L254" s="202">
        <f>'MD Rates'!C90</f>
        <v>33253</v>
      </c>
      <c r="O254" s="6">
        <f>IF(P254="Yes",'MD Rates'!$B$1,R254)</f>
        <v>43191</v>
      </c>
      <c r="P254" s="5" t="str">
        <f t="shared" si="75"/>
        <v>No</v>
      </c>
      <c r="R254" s="6">
        <v>43191</v>
      </c>
      <c r="S254" s="48"/>
      <c r="T254" s="42" t="s">
        <v>325</v>
      </c>
      <c r="U254" s="48"/>
    </row>
    <row r="255" spans="1:21" ht="14.5" hidden="1" x14ac:dyDescent="0.35">
      <c r="A255" s="83" t="s">
        <v>1082</v>
      </c>
      <c r="B255" s="89" t="s">
        <v>1120</v>
      </c>
      <c r="C255" s="83" t="s">
        <v>967</v>
      </c>
      <c r="D255" s="83" t="s">
        <v>971</v>
      </c>
      <c r="F255" t="s">
        <v>1077</v>
      </c>
      <c r="I255" s="401">
        <v>58189</v>
      </c>
      <c r="K255" s="85"/>
      <c r="L255" s="202">
        <f t="shared" ref="L255:L263" si="76">L252</f>
        <v>58189</v>
      </c>
      <c r="O255" s="6">
        <f>IF(P255="Yes",'MD Rates'!$B$1,R255)</f>
        <v>43191</v>
      </c>
      <c r="P255" s="5" t="str">
        <f t="shared" ref="P255:P311" si="77">IF(I255&lt;&gt;L255,"Yes","No")</f>
        <v>No</v>
      </c>
      <c r="R255" s="6">
        <v>43191</v>
      </c>
      <c r="S255" s="48"/>
      <c r="T255" s="42" t="s">
        <v>325</v>
      </c>
      <c r="U255" s="48"/>
    </row>
    <row r="256" spans="1:21" ht="14.5" hidden="1" x14ac:dyDescent="0.35">
      <c r="A256" s="83" t="s">
        <v>1082</v>
      </c>
      <c r="B256" s="89" t="s">
        <v>1120</v>
      </c>
      <c r="C256" s="83" t="s">
        <v>967</v>
      </c>
      <c r="D256" s="83" t="s">
        <v>971</v>
      </c>
      <c r="F256" t="s">
        <v>1078</v>
      </c>
      <c r="I256" s="401">
        <v>78963</v>
      </c>
      <c r="K256" s="85"/>
      <c r="L256" s="202">
        <f>L253</f>
        <v>78963</v>
      </c>
      <c r="O256" s="6">
        <f>IF(P256="Yes",'MD Rates'!$B$1,R256)</f>
        <v>43191</v>
      </c>
      <c r="P256" s="5" t="str">
        <f t="shared" si="77"/>
        <v>No</v>
      </c>
      <c r="R256" s="6">
        <v>43191</v>
      </c>
      <c r="S256" s="48"/>
      <c r="T256" s="42" t="s">
        <v>325</v>
      </c>
      <c r="U256" s="48"/>
    </row>
    <row r="257" spans="1:21" ht="14.5" hidden="1" x14ac:dyDescent="0.35">
      <c r="A257" s="83" t="s">
        <v>1082</v>
      </c>
      <c r="B257" s="89" t="s">
        <v>1120</v>
      </c>
      <c r="C257" s="83" t="s">
        <v>967</v>
      </c>
      <c r="D257" s="83" t="s">
        <v>971</v>
      </c>
      <c r="F257" t="s">
        <v>1079</v>
      </c>
      <c r="I257" s="401">
        <v>33253</v>
      </c>
      <c r="K257" s="85"/>
      <c r="L257" s="202">
        <f t="shared" si="76"/>
        <v>33253</v>
      </c>
      <c r="O257" s="6">
        <f>IF(P257="Yes",'MD Rates'!$B$1,R257)</f>
        <v>43191</v>
      </c>
      <c r="P257" s="5" t="str">
        <f t="shared" si="77"/>
        <v>No</v>
      </c>
      <c r="R257" s="6">
        <v>43191</v>
      </c>
      <c r="S257" s="48"/>
      <c r="T257" s="42" t="s">
        <v>325</v>
      </c>
      <c r="U257" s="48"/>
    </row>
    <row r="258" spans="1:21" ht="14.5" hidden="1" x14ac:dyDescent="0.35">
      <c r="A258" s="83" t="s">
        <v>1082</v>
      </c>
      <c r="B258" s="89" t="s">
        <v>1120</v>
      </c>
      <c r="C258" s="83" t="s">
        <v>967</v>
      </c>
      <c r="D258" s="83" t="s">
        <v>972</v>
      </c>
      <c r="F258" t="s">
        <v>1077</v>
      </c>
      <c r="I258" s="401">
        <v>58189</v>
      </c>
      <c r="K258" s="85"/>
      <c r="L258" s="202">
        <f t="shared" si="76"/>
        <v>58189</v>
      </c>
      <c r="O258" s="6">
        <f>IF(P258="Yes",'MD Rates'!$B$1,R258)</f>
        <v>43191</v>
      </c>
      <c r="P258" s="5" t="str">
        <f t="shared" si="77"/>
        <v>No</v>
      </c>
      <c r="R258" s="6">
        <v>43191</v>
      </c>
      <c r="S258" s="48"/>
      <c r="T258" s="42" t="s">
        <v>325</v>
      </c>
      <c r="U258" s="48"/>
    </row>
    <row r="259" spans="1:21" ht="14.5" hidden="1" x14ac:dyDescent="0.35">
      <c r="A259" s="83" t="s">
        <v>1082</v>
      </c>
      <c r="B259" s="89" t="s">
        <v>1120</v>
      </c>
      <c r="C259" s="83" t="s">
        <v>967</v>
      </c>
      <c r="D259" s="83" t="s">
        <v>972</v>
      </c>
      <c r="F259" t="s">
        <v>1078</v>
      </c>
      <c r="I259" s="401">
        <v>78963</v>
      </c>
      <c r="K259" s="85"/>
      <c r="L259" s="202">
        <f>L256</f>
        <v>78963</v>
      </c>
      <c r="O259" s="6">
        <f>IF(P259="Yes",'MD Rates'!$B$1,R259)</f>
        <v>43191</v>
      </c>
      <c r="P259" s="5" t="str">
        <f t="shared" si="77"/>
        <v>No</v>
      </c>
      <c r="R259" s="6">
        <v>43191</v>
      </c>
      <c r="S259" s="48"/>
      <c r="T259" s="42" t="s">
        <v>325</v>
      </c>
      <c r="U259" s="48"/>
    </row>
    <row r="260" spans="1:21" ht="14.5" hidden="1" x14ac:dyDescent="0.35">
      <c r="A260" s="83" t="s">
        <v>1082</v>
      </c>
      <c r="B260" s="89" t="s">
        <v>1120</v>
      </c>
      <c r="C260" s="83" t="s">
        <v>967</v>
      </c>
      <c r="D260" s="83" t="s">
        <v>972</v>
      </c>
      <c r="F260" t="s">
        <v>1079</v>
      </c>
      <c r="I260" s="401">
        <v>33253</v>
      </c>
      <c r="K260" s="85"/>
      <c r="L260" s="202">
        <f t="shared" si="76"/>
        <v>33253</v>
      </c>
      <c r="O260" s="6">
        <f>IF(P260="Yes",'MD Rates'!$B$1,R260)</f>
        <v>43191</v>
      </c>
      <c r="P260" s="5" t="str">
        <f t="shared" si="77"/>
        <v>No</v>
      </c>
      <c r="R260" s="6">
        <v>43191</v>
      </c>
      <c r="S260" s="48"/>
      <c r="T260" s="42" t="s">
        <v>325</v>
      </c>
      <c r="U260" s="48"/>
    </row>
    <row r="261" spans="1:21" ht="14.5" hidden="1" x14ac:dyDescent="0.35">
      <c r="A261" s="83" t="s">
        <v>1082</v>
      </c>
      <c r="B261" s="89" t="s">
        <v>1120</v>
      </c>
      <c r="C261" s="83" t="s">
        <v>967</v>
      </c>
      <c r="D261" s="83" t="s">
        <v>973</v>
      </c>
      <c r="F261" t="s">
        <v>1077</v>
      </c>
      <c r="I261" s="401">
        <v>58189</v>
      </c>
      <c r="K261" s="85"/>
      <c r="L261" s="202">
        <f t="shared" si="76"/>
        <v>58189</v>
      </c>
      <c r="O261" s="6">
        <f>IF(P261="Yes",'MD Rates'!$B$1,R261)</f>
        <v>43191</v>
      </c>
      <c r="P261" s="5" t="str">
        <f t="shared" si="77"/>
        <v>No</v>
      </c>
      <c r="R261" s="6">
        <v>43191</v>
      </c>
      <c r="S261" s="48"/>
      <c r="T261" s="42" t="s">
        <v>325</v>
      </c>
      <c r="U261" s="48"/>
    </row>
    <row r="262" spans="1:21" ht="14.5" hidden="1" x14ac:dyDescent="0.35">
      <c r="A262" s="83" t="s">
        <v>1082</v>
      </c>
      <c r="B262" s="89" t="s">
        <v>1120</v>
      </c>
      <c r="C262" s="83" t="s">
        <v>967</v>
      </c>
      <c r="D262" s="83" t="s">
        <v>973</v>
      </c>
      <c r="F262" t="s">
        <v>1078</v>
      </c>
      <c r="I262" s="401">
        <v>78963</v>
      </c>
      <c r="K262" s="85"/>
      <c r="L262" s="202">
        <f>L259</f>
        <v>78963</v>
      </c>
      <c r="O262" s="6">
        <f>IF(P262="Yes",'MD Rates'!$B$1,R262)</f>
        <v>43191</v>
      </c>
      <c r="P262" s="5" t="str">
        <f t="shared" si="77"/>
        <v>No</v>
      </c>
      <c r="R262" s="6">
        <v>43191</v>
      </c>
      <c r="S262" s="48"/>
      <c r="T262" s="42" t="s">
        <v>325</v>
      </c>
      <c r="U262" s="48"/>
    </row>
    <row r="263" spans="1:21" ht="14.5" hidden="1" x14ac:dyDescent="0.35">
      <c r="A263" s="83" t="s">
        <v>1082</v>
      </c>
      <c r="B263" s="89" t="s">
        <v>1120</v>
      </c>
      <c r="C263" s="83" t="s">
        <v>967</v>
      </c>
      <c r="D263" s="83" t="s">
        <v>973</v>
      </c>
      <c r="F263" t="s">
        <v>1079</v>
      </c>
      <c r="I263" s="401">
        <v>33253</v>
      </c>
      <c r="K263" s="85"/>
      <c r="L263" s="202">
        <f t="shared" si="76"/>
        <v>33253</v>
      </c>
      <c r="O263" s="6">
        <f>IF(P263="Yes",'MD Rates'!$B$1,R263)</f>
        <v>43191</v>
      </c>
      <c r="P263" s="5" t="str">
        <f t="shared" si="77"/>
        <v>No</v>
      </c>
      <c r="R263" s="6">
        <v>43191</v>
      </c>
      <c r="S263" s="48"/>
      <c r="T263" s="42" t="s">
        <v>325</v>
      </c>
      <c r="U263" s="48"/>
    </row>
    <row r="264" spans="1:21" ht="14.5" hidden="1" x14ac:dyDescent="0.35">
      <c r="A264" s="86" t="s">
        <v>1082</v>
      </c>
      <c r="B264" s="89" t="s">
        <v>1120</v>
      </c>
      <c r="C264" s="42" t="s">
        <v>969</v>
      </c>
      <c r="F264" t="s">
        <v>1077</v>
      </c>
      <c r="I264" s="401">
        <v>58189</v>
      </c>
      <c r="K264" s="85"/>
      <c r="L264" s="441">
        <f>'MD Rates'!C89</f>
        <v>58189</v>
      </c>
      <c r="O264" s="6">
        <f>IF(P264="Yes",'MD Rates'!$B$1,R264)</f>
        <v>43191</v>
      </c>
      <c r="P264" s="5" t="str">
        <f t="shared" si="77"/>
        <v>No</v>
      </c>
      <c r="R264" s="6">
        <v>43191</v>
      </c>
      <c r="S264" s="48"/>
      <c r="T264" s="42" t="s">
        <v>325</v>
      </c>
      <c r="U264" s="48"/>
    </row>
    <row r="265" spans="1:21" ht="14.5" hidden="1" x14ac:dyDescent="0.35">
      <c r="A265" s="86" t="s">
        <v>1082</v>
      </c>
      <c r="B265" s="89" t="s">
        <v>1120</v>
      </c>
      <c r="C265" s="42" t="s">
        <v>969</v>
      </c>
      <c r="F265" t="s">
        <v>1078</v>
      </c>
      <c r="I265" s="401">
        <v>78963</v>
      </c>
      <c r="K265" s="85"/>
      <c r="L265" s="441">
        <f>'MD Rates'!C88</f>
        <v>78963</v>
      </c>
      <c r="O265" s="6">
        <f>IF(P265="Yes",'MD Rates'!$B$1,R265)</f>
        <v>43191</v>
      </c>
      <c r="P265" s="5" t="str">
        <f t="shared" si="77"/>
        <v>No</v>
      </c>
      <c r="R265" s="6">
        <v>43191</v>
      </c>
      <c r="S265" s="48"/>
      <c r="T265" s="42" t="s">
        <v>325</v>
      </c>
      <c r="U265" s="48"/>
    </row>
    <row r="266" spans="1:21" ht="14.5" hidden="1" x14ac:dyDescent="0.35">
      <c r="A266" s="86" t="s">
        <v>1082</v>
      </c>
      <c r="B266" s="89" t="s">
        <v>1120</v>
      </c>
      <c r="C266" s="42" t="s">
        <v>969</v>
      </c>
      <c r="F266" t="s">
        <v>1079</v>
      </c>
      <c r="I266" s="401">
        <v>33253</v>
      </c>
      <c r="K266" s="85"/>
      <c r="L266" s="441">
        <f>'MD Rates'!C90</f>
        <v>33253</v>
      </c>
      <c r="O266" s="6">
        <f>IF(P266="Yes",'MD Rates'!$B$1,R266)</f>
        <v>43191</v>
      </c>
      <c r="P266" s="5" t="str">
        <f t="shared" si="77"/>
        <v>No</v>
      </c>
      <c r="R266" s="6">
        <v>43191</v>
      </c>
      <c r="S266" s="48"/>
      <c r="T266" s="42" t="s">
        <v>325</v>
      </c>
      <c r="U266" s="48"/>
    </row>
    <row r="267" spans="1:21" ht="14.5" x14ac:dyDescent="0.35">
      <c r="A267" s="83" t="s">
        <v>970</v>
      </c>
      <c r="B267" s="89" t="s">
        <v>1120</v>
      </c>
      <c r="C267" s="83" t="s">
        <v>967</v>
      </c>
      <c r="D267" s="83" t="s">
        <v>351</v>
      </c>
      <c r="F267" t="s">
        <v>285</v>
      </c>
      <c r="I267" s="401">
        <v>98.39</v>
      </c>
      <c r="L267" s="209">
        <f>'Dom Fee Analysis'!D3</f>
        <v>99.87</v>
      </c>
      <c r="O267" s="6">
        <f>IF(P267="Yes",'MD Rates'!$B$1,R267)</f>
        <v>44652</v>
      </c>
      <c r="P267" s="5" t="str">
        <f t="shared" si="77"/>
        <v>Yes</v>
      </c>
      <c r="R267" s="6">
        <v>44652</v>
      </c>
      <c r="S267" s="48"/>
      <c r="T267" s="42" t="s">
        <v>325</v>
      </c>
      <c r="U267" s="48"/>
    </row>
    <row r="268" spans="1:21" ht="14.5" x14ac:dyDescent="0.35">
      <c r="A268" s="83" t="s">
        <v>970</v>
      </c>
      <c r="B268" s="89" t="s">
        <v>1120</v>
      </c>
      <c r="C268" s="83" t="s">
        <v>967</v>
      </c>
      <c r="D268" s="83" t="s">
        <v>351</v>
      </c>
      <c r="F268" t="s">
        <v>286</v>
      </c>
      <c r="I268" s="401">
        <v>147.57999999999998</v>
      </c>
      <c r="L268" s="209">
        <f>'Dom Fee Analysis'!D4</f>
        <v>149.80000000000001</v>
      </c>
      <c r="O268" s="6">
        <f>IF(P268="Yes",'MD Rates'!$B$1,R268)</f>
        <v>44652</v>
      </c>
      <c r="P268" s="5" t="str">
        <f t="shared" si="77"/>
        <v>Yes</v>
      </c>
      <c r="R268" s="6">
        <v>44652</v>
      </c>
      <c r="S268" s="48"/>
      <c r="T268" s="42" t="s">
        <v>325</v>
      </c>
      <c r="U268" s="48"/>
    </row>
    <row r="269" spans="1:21" ht="14.5" x14ac:dyDescent="0.35">
      <c r="A269" s="83" t="s">
        <v>970</v>
      </c>
      <c r="B269" s="89" t="s">
        <v>1120</v>
      </c>
      <c r="C269" s="83" t="s">
        <v>967</v>
      </c>
      <c r="D269" s="83" t="s">
        <v>351</v>
      </c>
      <c r="F269" t="s">
        <v>287</v>
      </c>
      <c r="I269" s="401">
        <v>196.76999999999998</v>
      </c>
      <c r="L269" s="209">
        <f>'Dom Fee Analysis'!D5</f>
        <v>199.73000000000002</v>
      </c>
      <c r="O269" s="6">
        <f>IF(P269="Yes",'MD Rates'!$B$1,R269)</f>
        <v>44652</v>
      </c>
      <c r="P269" s="5" t="str">
        <f t="shared" si="77"/>
        <v>Yes</v>
      </c>
      <c r="R269" s="6">
        <v>44652</v>
      </c>
      <c r="S269" s="48"/>
      <c r="T269" s="42" t="s">
        <v>325</v>
      </c>
      <c r="U269" s="48"/>
    </row>
    <row r="270" spans="1:21" x14ac:dyDescent="0.25">
      <c r="A270" s="83" t="s">
        <v>970</v>
      </c>
      <c r="B270" s="89" t="s">
        <v>1120</v>
      </c>
      <c r="C270" s="83" t="s">
        <v>967</v>
      </c>
      <c r="D270" s="83" t="s">
        <v>351</v>
      </c>
      <c r="F270" t="s">
        <v>288</v>
      </c>
      <c r="I270" s="48">
        <v>245.95999999999998</v>
      </c>
      <c r="L270" s="209">
        <f>'Dom Fee Analysis'!D6</f>
        <v>249.66</v>
      </c>
      <c r="O270" s="6">
        <f>IF(P270="Yes",'MD Rates'!$B$1,R270)</f>
        <v>44652</v>
      </c>
      <c r="P270" s="5" t="str">
        <f t="shared" si="77"/>
        <v>Yes</v>
      </c>
      <c r="R270" s="6">
        <v>44652</v>
      </c>
      <c r="S270" s="48"/>
      <c r="T270" s="42" t="s">
        <v>325</v>
      </c>
      <c r="U270" s="48"/>
    </row>
    <row r="271" spans="1:21" x14ac:dyDescent="0.25">
      <c r="A271" s="83" t="s">
        <v>970</v>
      </c>
      <c r="B271" s="89" t="s">
        <v>1120</v>
      </c>
      <c r="C271" s="83" t="s">
        <v>967</v>
      </c>
      <c r="D271" s="83" t="s">
        <v>351</v>
      </c>
      <c r="F271" t="s">
        <v>289</v>
      </c>
      <c r="I271" s="48">
        <v>150.04</v>
      </c>
      <c r="L271" s="209">
        <f>'Dom Fee Analysis'!D25</f>
        <v>152.29</v>
      </c>
      <c r="O271" s="6">
        <f>IF(P271="Yes",'MD Rates'!$B$1,R271)</f>
        <v>44652</v>
      </c>
      <c r="P271" s="5" t="str">
        <f t="shared" si="77"/>
        <v>Yes</v>
      </c>
      <c r="R271" s="6">
        <v>44652</v>
      </c>
      <c r="S271" s="48"/>
      <c r="T271" s="42" t="s">
        <v>325</v>
      </c>
      <c r="U271" s="48"/>
    </row>
    <row r="272" spans="1:21" x14ac:dyDescent="0.25">
      <c r="A272" s="83" t="s">
        <v>970</v>
      </c>
      <c r="B272" s="89" t="s">
        <v>1120</v>
      </c>
      <c r="C272" s="83" t="s">
        <v>967</v>
      </c>
      <c r="D272" s="83" t="s">
        <v>351</v>
      </c>
      <c r="F272" t="s">
        <v>290</v>
      </c>
      <c r="I272" s="48">
        <v>147.57999999999998</v>
      </c>
      <c r="L272" s="209">
        <f>'Dom Fee Analysis'!D7</f>
        <v>149.80000000000001</v>
      </c>
      <c r="O272" s="6">
        <f>IF(P272="Yes",'MD Rates'!$B$1,R272)</f>
        <v>44652</v>
      </c>
      <c r="P272" s="5" t="str">
        <f t="shared" si="77"/>
        <v>Yes</v>
      </c>
      <c r="R272" s="6">
        <v>44652</v>
      </c>
      <c r="S272" s="48"/>
      <c r="T272" s="42" t="s">
        <v>325</v>
      </c>
      <c r="U272" s="48"/>
    </row>
    <row r="273" spans="1:21" x14ac:dyDescent="0.25">
      <c r="A273" s="83" t="s">
        <v>970</v>
      </c>
      <c r="B273" s="89" t="s">
        <v>1120</v>
      </c>
      <c r="C273" s="83" t="s">
        <v>967</v>
      </c>
      <c r="D273" s="83" t="s">
        <v>351</v>
      </c>
      <c r="F273" t="s">
        <v>291</v>
      </c>
      <c r="I273" s="48">
        <v>196.78</v>
      </c>
      <c r="L273" s="209">
        <f>'Dom Fee Analysis'!D8</f>
        <v>199.74</v>
      </c>
      <c r="O273" s="6">
        <f>IF(P273="Yes",'MD Rates'!$B$1,R273)</f>
        <v>44652</v>
      </c>
      <c r="P273" s="5" t="str">
        <f t="shared" si="77"/>
        <v>Yes</v>
      </c>
      <c r="R273" s="6">
        <v>44652</v>
      </c>
      <c r="S273" s="48"/>
      <c r="T273" s="42" t="s">
        <v>325</v>
      </c>
      <c r="U273" s="48"/>
    </row>
    <row r="274" spans="1:21" x14ac:dyDescent="0.25">
      <c r="A274" s="83" t="s">
        <v>970</v>
      </c>
      <c r="B274" s="89" t="s">
        <v>1120</v>
      </c>
      <c r="C274" s="83" t="s">
        <v>967</v>
      </c>
      <c r="D274" s="83" t="s">
        <v>351</v>
      </c>
      <c r="F274" t="s">
        <v>292</v>
      </c>
      <c r="I274" s="48">
        <v>196.78</v>
      </c>
      <c r="L274" s="209">
        <f>'Dom Fee Analysis'!D9</f>
        <v>199.74</v>
      </c>
      <c r="O274" s="6">
        <f>IF(P274="Yes",'MD Rates'!$B$1,R274)</f>
        <v>44652</v>
      </c>
      <c r="P274" s="5" t="str">
        <f t="shared" si="77"/>
        <v>Yes</v>
      </c>
      <c r="R274" s="6">
        <v>44652</v>
      </c>
      <c r="S274" s="48"/>
      <c r="T274" s="42" t="s">
        <v>325</v>
      </c>
      <c r="U274" s="48"/>
    </row>
    <row r="275" spans="1:21" x14ac:dyDescent="0.25">
      <c r="A275" s="83" t="s">
        <v>970</v>
      </c>
      <c r="B275" s="89" t="s">
        <v>1120</v>
      </c>
      <c r="C275" s="83" t="s">
        <v>967</v>
      </c>
      <c r="D275" s="83" t="s">
        <v>351</v>
      </c>
      <c r="F275" t="s">
        <v>293</v>
      </c>
      <c r="I275" s="48">
        <v>295.18</v>
      </c>
      <c r="L275" s="209">
        <f>'Dom Fee Analysis'!D10</f>
        <v>299.61</v>
      </c>
      <c r="O275" s="6">
        <f>IF(P275="Yes",'MD Rates'!$B$1,R275)</f>
        <v>44652</v>
      </c>
      <c r="P275" s="5" t="str">
        <f t="shared" si="77"/>
        <v>Yes</v>
      </c>
      <c r="R275" s="6">
        <v>44652</v>
      </c>
      <c r="S275" s="48"/>
      <c r="T275" s="42" t="s">
        <v>325</v>
      </c>
      <c r="U275" s="48"/>
    </row>
    <row r="276" spans="1:21" x14ac:dyDescent="0.25">
      <c r="A276" s="83" t="s">
        <v>970</v>
      </c>
      <c r="B276" s="89" t="s">
        <v>1120</v>
      </c>
      <c r="C276" s="83" t="s">
        <v>967</v>
      </c>
      <c r="D276" s="83" t="s">
        <v>351</v>
      </c>
      <c r="F276" t="s">
        <v>294</v>
      </c>
      <c r="I276" s="48">
        <v>98.39</v>
      </c>
      <c r="L276" s="209">
        <f>'Dom Fee Analysis'!D11</f>
        <v>99.87</v>
      </c>
      <c r="O276" s="6">
        <f>IF(P276="Yes",'MD Rates'!$B$1,R276)</f>
        <v>44652</v>
      </c>
      <c r="P276" s="5" t="str">
        <f t="shared" si="77"/>
        <v>Yes</v>
      </c>
      <c r="R276" s="6">
        <v>44652</v>
      </c>
      <c r="S276" s="48"/>
      <c r="T276" s="42" t="s">
        <v>325</v>
      </c>
      <c r="U276" s="48"/>
    </row>
    <row r="277" spans="1:21" x14ac:dyDescent="0.25">
      <c r="A277" s="83" t="s">
        <v>970</v>
      </c>
      <c r="B277" s="89" t="s">
        <v>1120</v>
      </c>
      <c r="C277" s="83" t="s">
        <v>967</v>
      </c>
      <c r="D277" s="83" t="s">
        <v>351</v>
      </c>
      <c r="F277" t="s">
        <v>295</v>
      </c>
      <c r="I277" s="48">
        <v>123.02</v>
      </c>
      <c r="L277" s="209">
        <f>'Dom Fee Analysis'!D12</f>
        <v>124.87</v>
      </c>
      <c r="O277" s="6">
        <f>IF(P277="Yes",'MD Rates'!$B$1,R277)</f>
        <v>44652</v>
      </c>
      <c r="P277" s="5" t="str">
        <f t="shared" si="77"/>
        <v>Yes</v>
      </c>
      <c r="R277" s="6">
        <v>44652</v>
      </c>
      <c r="S277" s="48"/>
      <c r="T277" s="42" t="s">
        <v>325</v>
      </c>
      <c r="U277" s="48"/>
    </row>
    <row r="278" spans="1:21" x14ac:dyDescent="0.25">
      <c r="A278" s="83" t="s">
        <v>970</v>
      </c>
      <c r="B278" s="89" t="s">
        <v>1120</v>
      </c>
      <c r="C278" s="83" t="s">
        <v>967</v>
      </c>
      <c r="D278" s="83" t="s">
        <v>351</v>
      </c>
      <c r="F278" t="s">
        <v>296</v>
      </c>
      <c r="I278" s="48">
        <v>147.65</v>
      </c>
      <c r="L278" s="209">
        <f>'Dom Fee Analysis'!D13</f>
        <v>149.87</v>
      </c>
      <c r="O278" s="6">
        <f>IF(P278="Yes",'MD Rates'!$B$1,R278)</f>
        <v>44652</v>
      </c>
      <c r="P278" s="5" t="str">
        <f t="shared" si="77"/>
        <v>Yes</v>
      </c>
      <c r="R278" s="6">
        <v>44652</v>
      </c>
      <c r="S278" s="48"/>
      <c r="T278" s="42" t="s">
        <v>325</v>
      </c>
      <c r="U278" s="48"/>
    </row>
    <row r="279" spans="1:21" x14ac:dyDescent="0.25">
      <c r="A279" s="83" t="s">
        <v>970</v>
      </c>
      <c r="B279" s="89" t="s">
        <v>1120</v>
      </c>
      <c r="C279" s="83" t="s">
        <v>967</v>
      </c>
      <c r="D279" s="83" t="s">
        <v>351</v>
      </c>
      <c r="F279" t="s">
        <v>297</v>
      </c>
      <c r="I279" s="48">
        <v>172.28</v>
      </c>
      <c r="L279" s="209">
        <f>'Dom Fee Analysis'!D14</f>
        <v>174.87</v>
      </c>
      <c r="O279" s="6">
        <f>IF(P279="Yes",'MD Rates'!$B$1,R279)</f>
        <v>44652</v>
      </c>
      <c r="P279" s="5" t="str">
        <f t="shared" si="77"/>
        <v>Yes</v>
      </c>
      <c r="R279" s="6">
        <v>44652</v>
      </c>
      <c r="S279" s="48"/>
      <c r="T279" s="42" t="s">
        <v>325</v>
      </c>
      <c r="U279" s="48"/>
    </row>
    <row r="280" spans="1:21" x14ac:dyDescent="0.25">
      <c r="A280" s="83" t="s">
        <v>970</v>
      </c>
      <c r="B280" s="89" t="s">
        <v>1120</v>
      </c>
      <c r="C280" s="83" t="s">
        <v>967</v>
      </c>
      <c r="D280" s="83" t="s">
        <v>351</v>
      </c>
      <c r="F280" t="s">
        <v>298</v>
      </c>
      <c r="I280" s="48">
        <v>128.19</v>
      </c>
      <c r="L280" s="209">
        <f>'Dom Fee Analysis'!D26</f>
        <v>130.11000000000001</v>
      </c>
      <c r="O280" s="6">
        <f>IF(P280="Yes",'MD Rates'!$B$1,R280)</f>
        <v>44652</v>
      </c>
      <c r="P280" s="5" t="str">
        <f t="shared" si="77"/>
        <v>Yes</v>
      </c>
      <c r="R280" s="6">
        <v>44652</v>
      </c>
      <c r="S280" s="48"/>
      <c r="T280" s="42" t="s">
        <v>325</v>
      </c>
      <c r="U280" s="48"/>
    </row>
    <row r="281" spans="1:21" x14ac:dyDescent="0.25">
      <c r="A281" s="83" t="s">
        <v>970</v>
      </c>
      <c r="B281" s="89" t="s">
        <v>1120</v>
      </c>
      <c r="C281" s="83" t="s">
        <v>967</v>
      </c>
      <c r="D281" s="83" t="s">
        <v>351</v>
      </c>
      <c r="F281" t="s">
        <v>299</v>
      </c>
      <c r="I281" s="48">
        <v>147.57999999999998</v>
      </c>
      <c r="L281" s="209">
        <f>'Dom Fee Analysis'!D15</f>
        <v>149.80000000000001</v>
      </c>
      <c r="O281" s="6">
        <f>IF(P281="Yes",'MD Rates'!$B$1,R281)</f>
        <v>44652</v>
      </c>
      <c r="P281" s="5" t="str">
        <f t="shared" si="77"/>
        <v>Yes</v>
      </c>
      <c r="R281" s="6">
        <v>44652</v>
      </c>
      <c r="S281" s="48"/>
      <c r="T281" s="42" t="s">
        <v>325</v>
      </c>
      <c r="U281" s="48"/>
    </row>
    <row r="282" spans="1:21" x14ac:dyDescent="0.25">
      <c r="A282" s="83" t="s">
        <v>970</v>
      </c>
      <c r="B282" s="89" t="s">
        <v>1120</v>
      </c>
      <c r="C282" s="83" t="s">
        <v>967</v>
      </c>
      <c r="D282" s="83" t="s">
        <v>351</v>
      </c>
      <c r="F282" t="s">
        <v>300</v>
      </c>
      <c r="I282" s="48">
        <v>196.76999999999998</v>
      </c>
      <c r="L282" s="209">
        <f>'Dom Fee Analysis'!D16</f>
        <v>199.73000000000002</v>
      </c>
      <c r="O282" s="6">
        <f>IF(P282="Yes",'MD Rates'!$B$1,R282)</f>
        <v>44652</v>
      </c>
      <c r="P282" s="5" t="str">
        <f t="shared" si="77"/>
        <v>Yes</v>
      </c>
      <c r="R282" s="6">
        <v>44652</v>
      </c>
      <c r="S282" s="48"/>
      <c r="T282" s="42" t="s">
        <v>325</v>
      </c>
      <c r="U282" s="48"/>
    </row>
    <row r="283" spans="1:21" x14ac:dyDescent="0.25">
      <c r="A283" s="83" t="s">
        <v>970</v>
      </c>
      <c r="B283" s="89" t="s">
        <v>1120</v>
      </c>
      <c r="C283" s="83" t="s">
        <v>967</v>
      </c>
      <c r="D283" s="83" t="s">
        <v>351</v>
      </c>
      <c r="F283" t="s">
        <v>301</v>
      </c>
      <c r="I283" s="48">
        <v>172.20999999999998</v>
      </c>
      <c r="L283" s="209">
        <f>'Dom Fee Analysis'!D17</f>
        <v>174.8</v>
      </c>
      <c r="O283" s="6">
        <f>IF(P283="Yes",'MD Rates'!$B$1,R283)</f>
        <v>44652</v>
      </c>
      <c r="P283" s="5" t="str">
        <f t="shared" si="77"/>
        <v>Yes</v>
      </c>
      <c r="R283" s="6">
        <v>44652</v>
      </c>
      <c r="S283" s="48"/>
      <c r="T283" s="42" t="s">
        <v>325</v>
      </c>
      <c r="U283" s="48"/>
    </row>
    <row r="284" spans="1:21" x14ac:dyDescent="0.25">
      <c r="A284" s="83" t="s">
        <v>970</v>
      </c>
      <c r="B284" s="89" t="s">
        <v>1120</v>
      </c>
      <c r="C284" s="83" t="s">
        <v>967</v>
      </c>
      <c r="D284" s="83" t="s">
        <v>351</v>
      </c>
      <c r="F284" t="s">
        <v>302</v>
      </c>
      <c r="I284" s="48">
        <v>196.83999999999997</v>
      </c>
      <c r="L284" s="209">
        <f>'Dom Fee Analysis'!D18</f>
        <v>199.8</v>
      </c>
      <c r="O284" s="6">
        <f>IF(P284="Yes",'MD Rates'!$B$1,R284)</f>
        <v>44652</v>
      </c>
      <c r="P284" s="5" t="str">
        <f t="shared" si="77"/>
        <v>Yes</v>
      </c>
      <c r="R284" s="6">
        <v>44652</v>
      </c>
      <c r="S284" s="48"/>
      <c r="T284" s="42" t="s">
        <v>325</v>
      </c>
      <c r="U284" s="48"/>
    </row>
    <row r="285" spans="1:21" x14ac:dyDescent="0.25">
      <c r="A285" s="83" t="s">
        <v>970</v>
      </c>
      <c r="B285" s="89" t="s">
        <v>1120</v>
      </c>
      <c r="C285" s="83" t="s">
        <v>967</v>
      </c>
      <c r="D285" s="83" t="s">
        <v>351</v>
      </c>
      <c r="F285" t="s">
        <v>303</v>
      </c>
      <c r="I285" s="48">
        <v>221.46999999999997</v>
      </c>
      <c r="L285" s="209">
        <f>'Dom Fee Analysis'!D19</f>
        <v>224.8</v>
      </c>
      <c r="O285" s="6">
        <f>IF(P285="Yes",'MD Rates'!$B$1,R285)</f>
        <v>44652</v>
      </c>
      <c r="P285" s="5" t="str">
        <f t="shared" si="77"/>
        <v>Yes</v>
      </c>
      <c r="R285" s="6">
        <v>44652</v>
      </c>
      <c r="S285" s="48"/>
      <c r="T285" s="42" t="s">
        <v>325</v>
      </c>
      <c r="U285" s="48"/>
    </row>
    <row r="286" spans="1:21" x14ac:dyDescent="0.25">
      <c r="A286" s="83" t="s">
        <v>970</v>
      </c>
      <c r="B286" s="89" t="s">
        <v>1120</v>
      </c>
      <c r="C286" s="83" t="s">
        <v>967</v>
      </c>
      <c r="D286" s="83" t="s">
        <v>351</v>
      </c>
      <c r="F286" t="s">
        <v>304</v>
      </c>
      <c r="I286" s="48">
        <v>196.78</v>
      </c>
      <c r="L286" s="209">
        <f>'Dom Fee Analysis'!D20</f>
        <v>199.74</v>
      </c>
      <c r="O286" s="6">
        <f>IF(P286="Yes",'MD Rates'!$B$1,R286)</f>
        <v>44652</v>
      </c>
      <c r="P286" s="5" t="str">
        <f t="shared" si="77"/>
        <v>Yes</v>
      </c>
      <c r="R286" s="6">
        <v>44652</v>
      </c>
      <c r="S286" s="48"/>
      <c r="T286" s="42" t="s">
        <v>325</v>
      </c>
      <c r="U286" s="48"/>
    </row>
    <row r="287" spans="1:21" x14ac:dyDescent="0.25">
      <c r="A287" s="83" t="s">
        <v>970</v>
      </c>
      <c r="B287" s="89" t="s">
        <v>1120</v>
      </c>
      <c r="C287" s="83" t="s">
        <v>967</v>
      </c>
      <c r="D287" s="83" t="s">
        <v>351</v>
      </c>
      <c r="F287" t="s">
        <v>305</v>
      </c>
      <c r="I287" s="48">
        <v>221.41</v>
      </c>
      <c r="L287" s="209">
        <f>'Dom Fee Analysis'!D21</f>
        <v>224.74</v>
      </c>
      <c r="O287" s="6">
        <f>IF(P287="Yes",'MD Rates'!$B$1,R287)</f>
        <v>44652</v>
      </c>
      <c r="P287" s="5" t="str">
        <f t="shared" si="77"/>
        <v>Yes</v>
      </c>
      <c r="R287" s="6">
        <v>44652</v>
      </c>
      <c r="S287" s="48"/>
      <c r="T287" s="42" t="s">
        <v>325</v>
      </c>
      <c r="U287" s="48"/>
    </row>
    <row r="288" spans="1:21" x14ac:dyDescent="0.25">
      <c r="A288" s="83" t="s">
        <v>970</v>
      </c>
      <c r="B288" s="89" t="s">
        <v>1120</v>
      </c>
      <c r="C288" s="83" t="s">
        <v>967</v>
      </c>
      <c r="D288" s="83" t="s">
        <v>351</v>
      </c>
      <c r="F288" t="s">
        <v>306</v>
      </c>
      <c r="I288" s="48">
        <v>246.04</v>
      </c>
      <c r="L288" s="209">
        <f>'Dom Fee Analysis'!D22</f>
        <v>249.74</v>
      </c>
      <c r="O288" s="6">
        <f>IF(P288="Yes",'MD Rates'!$B$1,R288)</f>
        <v>44652</v>
      </c>
      <c r="P288" s="5" t="str">
        <f t="shared" si="77"/>
        <v>Yes</v>
      </c>
      <c r="R288" s="6">
        <v>44652</v>
      </c>
      <c r="S288" s="48"/>
      <c r="T288" s="42" t="s">
        <v>325</v>
      </c>
      <c r="U288" s="48"/>
    </row>
    <row r="289" spans="1:21" x14ac:dyDescent="0.25">
      <c r="A289" s="83" t="s">
        <v>970</v>
      </c>
      <c r="B289" s="89" t="s">
        <v>1120</v>
      </c>
      <c r="C289" s="83" t="s">
        <v>967</v>
      </c>
      <c r="D289" s="83" t="s">
        <v>351</v>
      </c>
      <c r="F289" t="s">
        <v>307</v>
      </c>
      <c r="I289" s="48">
        <v>270.67</v>
      </c>
      <c r="L289" s="209">
        <f>'Dom Fee Analysis'!D23</f>
        <v>274.74</v>
      </c>
      <c r="O289" s="6">
        <f>IF(P289="Yes",'MD Rates'!$B$1,R289)</f>
        <v>44652</v>
      </c>
      <c r="P289" s="5" t="str">
        <f t="shared" si="77"/>
        <v>Yes</v>
      </c>
      <c r="R289" s="6">
        <v>44652</v>
      </c>
      <c r="S289" s="48"/>
      <c r="T289" s="42" t="s">
        <v>325</v>
      </c>
      <c r="U289" s="48"/>
    </row>
    <row r="290" spans="1:21" x14ac:dyDescent="0.25">
      <c r="A290" s="83" t="s">
        <v>970</v>
      </c>
      <c r="B290" s="89" t="s">
        <v>1120</v>
      </c>
      <c r="C290" s="83" t="s">
        <v>967</v>
      </c>
      <c r="D290" s="83" t="s">
        <v>351</v>
      </c>
      <c r="F290" t="s">
        <v>308</v>
      </c>
      <c r="I290" s="48">
        <v>49.19</v>
      </c>
      <c r="L290" s="209">
        <f>'Dom Fee Analysis'!D24</f>
        <v>49.93</v>
      </c>
      <c r="O290" s="6">
        <f>IF(P290="Yes",'MD Rates'!$B$1,R290)</f>
        <v>44652</v>
      </c>
      <c r="P290" s="5" t="str">
        <f t="shared" si="77"/>
        <v>Yes</v>
      </c>
      <c r="R290" s="6">
        <v>44652</v>
      </c>
      <c r="S290" s="48"/>
      <c r="T290" s="42" t="s">
        <v>325</v>
      </c>
      <c r="U290" s="48"/>
    </row>
    <row r="291" spans="1:21" ht="14.5" x14ac:dyDescent="0.35">
      <c r="A291" s="83" t="s">
        <v>970</v>
      </c>
      <c r="B291" s="89" t="s">
        <v>1120</v>
      </c>
      <c r="C291" s="83" t="s">
        <v>967</v>
      </c>
      <c r="D291" s="83" t="s">
        <v>352</v>
      </c>
      <c r="F291" t="s">
        <v>285</v>
      </c>
      <c r="I291" s="401">
        <v>98.39</v>
      </c>
      <c r="L291" s="209">
        <f t="shared" ref="L291:L354" si="78">L267</f>
        <v>99.87</v>
      </c>
      <c r="O291" s="6">
        <f>IF(P291="Yes",'MD Rates'!$B$1,R291)</f>
        <v>44652</v>
      </c>
      <c r="P291" s="5" t="str">
        <f t="shared" si="77"/>
        <v>Yes</v>
      </c>
      <c r="R291" s="6">
        <v>44652</v>
      </c>
      <c r="S291" s="48"/>
      <c r="T291" s="42" t="s">
        <v>325</v>
      </c>
      <c r="U291" s="48"/>
    </row>
    <row r="292" spans="1:21" ht="14.5" x14ac:dyDescent="0.35">
      <c r="A292" s="83" t="s">
        <v>970</v>
      </c>
      <c r="B292" s="89" t="s">
        <v>1120</v>
      </c>
      <c r="C292" s="83" t="s">
        <v>967</v>
      </c>
      <c r="D292" s="83" t="s">
        <v>352</v>
      </c>
      <c r="F292" t="s">
        <v>286</v>
      </c>
      <c r="I292" s="401">
        <v>147.57999999999998</v>
      </c>
      <c r="L292" s="209">
        <f t="shared" si="78"/>
        <v>149.80000000000001</v>
      </c>
      <c r="O292" s="6">
        <f>IF(P292="Yes",'MD Rates'!$B$1,R292)</f>
        <v>44652</v>
      </c>
      <c r="P292" s="5" t="str">
        <f t="shared" si="77"/>
        <v>Yes</v>
      </c>
      <c r="R292" s="6">
        <v>44652</v>
      </c>
      <c r="S292" s="48"/>
      <c r="T292" s="42" t="s">
        <v>325</v>
      </c>
      <c r="U292" s="48"/>
    </row>
    <row r="293" spans="1:21" ht="14.5" x14ac:dyDescent="0.35">
      <c r="A293" s="83" t="s">
        <v>970</v>
      </c>
      <c r="B293" s="89" t="s">
        <v>1120</v>
      </c>
      <c r="C293" s="83" t="s">
        <v>967</v>
      </c>
      <c r="D293" s="83" t="s">
        <v>352</v>
      </c>
      <c r="F293" t="s">
        <v>287</v>
      </c>
      <c r="I293" s="401">
        <v>196.76999999999998</v>
      </c>
      <c r="L293" s="209">
        <f t="shared" si="78"/>
        <v>199.73000000000002</v>
      </c>
      <c r="O293" s="6">
        <f>IF(P293="Yes",'MD Rates'!$B$1,R293)</f>
        <v>44652</v>
      </c>
      <c r="P293" s="5" t="str">
        <f t="shared" si="77"/>
        <v>Yes</v>
      </c>
      <c r="R293" s="6">
        <v>44652</v>
      </c>
      <c r="S293" s="48"/>
      <c r="T293" s="42" t="s">
        <v>325</v>
      </c>
      <c r="U293" s="48"/>
    </row>
    <row r="294" spans="1:21" x14ac:dyDescent="0.25">
      <c r="A294" s="83" t="s">
        <v>970</v>
      </c>
      <c r="B294" s="89" t="s">
        <v>1120</v>
      </c>
      <c r="C294" s="83" t="s">
        <v>967</v>
      </c>
      <c r="D294" s="83" t="s">
        <v>352</v>
      </c>
      <c r="F294" t="s">
        <v>288</v>
      </c>
      <c r="I294" s="48">
        <v>245.95999999999998</v>
      </c>
      <c r="L294" s="209">
        <f t="shared" si="78"/>
        <v>249.66</v>
      </c>
      <c r="O294" s="6">
        <f>IF(P294="Yes",'MD Rates'!$B$1,R294)</f>
        <v>44652</v>
      </c>
      <c r="P294" s="5" t="str">
        <f t="shared" si="77"/>
        <v>Yes</v>
      </c>
      <c r="R294" s="6">
        <v>44652</v>
      </c>
      <c r="S294" s="48"/>
      <c r="T294" s="42" t="s">
        <v>325</v>
      </c>
      <c r="U294" s="48"/>
    </row>
    <row r="295" spans="1:21" x14ac:dyDescent="0.25">
      <c r="A295" s="83" t="s">
        <v>970</v>
      </c>
      <c r="B295" s="89" t="s">
        <v>1120</v>
      </c>
      <c r="C295" s="83" t="s">
        <v>967</v>
      </c>
      <c r="D295" s="83" t="s">
        <v>352</v>
      </c>
      <c r="F295" t="s">
        <v>289</v>
      </c>
      <c r="I295" s="48">
        <v>150.04</v>
      </c>
      <c r="L295" s="209">
        <f t="shared" si="78"/>
        <v>152.29</v>
      </c>
      <c r="O295" s="6">
        <f>IF(P295="Yes",'MD Rates'!$B$1,R295)</f>
        <v>44652</v>
      </c>
      <c r="P295" s="5" t="str">
        <f t="shared" si="77"/>
        <v>Yes</v>
      </c>
      <c r="R295" s="6">
        <v>44652</v>
      </c>
      <c r="S295" s="48"/>
      <c r="T295" s="42" t="s">
        <v>325</v>
      </c>
      <c r="U295" s="48"/>
    </row>
    <row r="296" spans="1:21" x14ac:dyDescent="0.25">
      <c r="A296" s="83" t="s">
        <v>970</v>
      </c>
      <c r="B296" s="89" t="s">
        <v>1120</v>
      </c>
      <c r="C296" s="83" t="s">
        <v>967</v>
      </c>
      <c r="D296" s="83" t="s">
        <v>352</v>
      </c>
      <c r="F296" t="s">
        <v>290</v>
      </c>
      <c r="I296" s="48">
        <v>147.57999999999998</v>
      </c>
      <c r="L296" s="209">
        <f t="shared" si="78"/>
        <v>149.80000000000001</v>
      </c>
      <c r="O296" s="6">
        <f>IF(P296="Yes",'MD Rates'!$B$1,R296)</f>
        <v>44652</v>
      </c>
      <c r="P296" s="5" t="str">
        <f t="shared" si="77"/>
        <v>Yes</v>
      </c>
      <c r="R296" s="6">
        <v>44652</v>
      </c>
      <c r="S296" s="48"/>
      <c r="T296" s="42" t="s">
        <v>325</v>
      </c>
      <c r="U296" s="48"/>
    </row>
    <row r="297" spans="1:21" x14ac:dyDescent="0.25">
      <c r="A297" s="83" t="s">
        <v>970</v>
      </c>
      <c r="B297" s="89" t="s">
        <v>1120</v>
      </c>
      <c r="C297" s="83" t="s">
        <v>967</v>
      </c>
      <c r="D297" s="83" t="s">
        <v>352</v>
      </c>
      <c r="F297" t="s">
        <v>291</v>
      </c>
      <c r="I297" s="48">
        <v>196.78</v>
      </c>
      <c r="L297" s="209">
        <f t="shared" si="78"/>
        <v>199.74</v>
      </c>
      <c r="O297" s="6">
        <f>IF(P297="Yes",'MD Rates'!$B$1,R297)</f>
        <v>44652</v>
      </c>
      <c r="P297" s="5" t="str">
        <f t="shared" si="77"/>
        <v>Yes</v>
      </c>
      <c r="R297" s="6">
        <v>44652</v>
      </c>
      <c r="S297" s="48"/>
      <c r="T297" s="42" t="s">
        <v>325</v>
      </c>
      <c r="U297" s="48"/>
    </row>
    <row r="298" spans="1:21" x14ac:dyDescent="0.25">
      <c r="A298" s="83" t="s">
        <v>970</v>
      </c>
      <c r="B298" s="89" t="s">
        <v>1120</v>
      </c>
      <c r="C298" s="83" t="s">
        <v>967</v>
      </c>
      <c r="D298" s="83" t="s">
        <v>352</v>
      </c>
      <c r="F298" t="s">
        <v>292</v>
      </c>
      <c r="I298" s="48">
        <v>196.78</v>
      </c>
      <c r="L298" s="209">
        <f t="shared" si="78"/>
        <v>199.74</v>
      </c>
      <c r="O298" s="6">
        <f>IF(P298="Yes",'MD Rates'!$B$1,R298)</f>
        <v>44652</v>
      </c>
      <c r="P298" s="5" t="str">
        <f t="shared" si="77"/>
        <v>Yes</v>
      </c>
      <c r="R298" s="6">
        <v>44652</v>
      </c>
      <c r="S298" s="48"/>
      <c r="T298" s="42" t="s">
        <v>325</v>
      </c>
      <c r="U298" s="48"/>
    </row>
    <row r="299" spans="1:21" x14ac:dyDescent="0.25">
      <c r="A299" s="83" t="s">
        <v>970</v>
      </c>
      <c r="B299" s="89" t="s">
        <v>1120</v>
      </c>
      <c r="C299" s="83" t="s">
        <v>967</v>
      </c>
      <c r="D299" s="83" t="s">
        <v>352</v>
      </c>
      <c r="F299" t="s">
        <v>293</v>
      </c>
      <c r="I299" s="48">
        <v>295.18</v>
      </c>
      <c r="L299" s="209">
        <f t="shared" si="78"/>
        <v>299.61</v>
      </c>
      <c r="O299" s="6">
        <f>IF(P299="Yes",'MD Rates'!$B$1,R299)</f>
        <v>44652</v>
      </c>
      <c r="P299" s="5" t="str">
        <f t="shared" si="77"/>
        <v>Yes</v>
      </c>
      <c r="R299" s="6">
        <v>44652</v>
      </c>
      <c r="S299" s="48"/>
      <c r="T299" s="42" t="s">
        <v>325</v>
      </c>
      <c r="U299" s="48"/>
    </row>
    <row r="300" spans="1:21" x14ac:dyDescent="0.25">
      <c r="A300" s="83" t="s">
        <v>970</v>
      </c>
      <c r="B300" s="89" t="s">
        <v>1120</v>
      </c>
      <c r="C300" s="83" t="s">
        <v>967</v>
      </c>
      <c r="D300" s="83" t="s">
        <v>352</v>
      </c>
      <c r="F300" t="s">
        <v>294</v>
      </c>
      <c r="I300" s="48">
        <v>98.39</v>
      </c>
      <c r="L300" s="209">
        <f t="shared" si="78"/>
        <v>99.87</v>
      </c>
      <c r="O300" s="6">
        <f>IF(P300="Yes",'MD Rates'!$B$1,R300)</f>
        <v>44652</v>
      </c>
      <c r="P300" s="5" t="str">
        <f t="shared" si="77"/>
        <v>Yes</v>
      </c>
      <c r="R300" s="6">
        <v>44652</v>
      </c>
      <c r="S300" s="48"/>
      <c r="T300" s="42" t="s">
        <v>325</v>
      </c>
      <c r="U300" s="48"/>
    </row>
    <row r="301" spans="1:21" x14ac:dyDescent="0.25">
      <c r="A301" s="83" t="s">
        <v>970</v>
      </c>
      <c r="B301" s="89" t="s">
        <v>1120</v>
      </c>
      <c r="C301" s="83" t="s">
        <v>967</v>
      </c>
      <c r="D301" s="83" t="s">
        <v>352</v>
      </c>
      <c r="F301" t="s">
        <v>295</v>
      </c>
      <c r="I301" s="48">
        <v>123.02</v>
      </c>
      <c r="L301" s="209">
        <f t="shared" si="78"/>
        <v>124.87</v>
      </c>
      <c r="O301" s="6">
        <f>IF(P301="Yes",'MD Rates'!$B$1,R301)</f>
        <v>44652</v>
      </c>
      <c r="P301" s="5" t="str">
        <f t="shared" si="77"/>
        <v>Yes</v>
      </c>
      <c r="R301" s="6">
        <v>44652</v>
      </c>
      <c r="S301" s="48"/>
      <c r="T301" s="42" t="s">
        <v>325</v>
      </c>
      <c r="U301" s="48"/>
    </row>
    <row r="302" spans="1:21" x14ac:dyDescent="0.25">
      <c r="A302" s="83" t="s">
        <v>970</v>
      </c>
      <c r="B302" s="89" t="s">
        <v>1120</v>
      </c>
      <c r="C302" s="83" t="s">
        <v>967</v>
      </c>
      <c r="D302" s="83" t="s">
        <v>352</v>
      </c>
      <c r="F302" t="s">
        <v>296</v>
      </c>
      <c r="I302" s="48">
        <v>147.65</v>
      </c>
      <c r="L302" s="209">
        <f t="shared" si="78"/>
        <v>149.87</v>
      </c>
      <c r="O302" s="6">
        <f>IF(P302="Yes",'MD Rates'!$B$1,R302)</f>
        <v>44652</v>
      </c>
      <c r="P302" s="5" t="str">
        <f t="shared" si="77"/>
        <v>Yes</v>
      </c>
      <c r="R302" s="6">
        <v>44652</v>
      </c>
      <c r="S302" s="48"/>
      <c r="T302" s="42" t="s">
        <v>325</v>
      </c>
      <c r="U302" s="48"/>
    </row>
    <row r="303" spans="1:21" x14ac:dyDescent="0.25">
      <c r="A303" s="83" t="s">
        <v>970</v>
      </c>
      <c r="B303" s="89" t="s">
        <v>1120</v>
      </c>
      <c r="C303" s="83" t="s">
        <v>967</v>
      </c>
      <c r="D303" s="83" t="s">
        <v>352</v>
      </c>
      <c r="F303" t="s">
        <v>297</v>
      </c>
      <c r="I303" s="48">
        <v>172.28</v>
      </c>
      <c r="L303" s="209">
        <f t="shared" si="78"/>
        <v>174.87</v>
      </c>
      <c r="O303" s="6">
        <f>IF(P303="Yes",'MD Rates'!$B$1,R303)</f>
        <v>44652</v>
      </c>
      <c r="P303" s="5" t="str">
        <f t="shared" si="77"/>
        <v>Yes</v>
      </c>
      <c r="R303" s="6">
        <v>44652</v>
      </c>
      <c r="S303" s="48"/>
      <c r="T303" s="42" t="s">
        <v>325</v>
      </c>
      <c r="U303" s="48"/>
    </row>
    <row r="304" spans="1:21" x14ac:dyDescent="0.25">
      <c r="A304" s="83" t="s">
        <v>970</v>
      </c>
      <c r="B304" s="89" t="s">
        <v>1120</v>
      </c>
      <c r="C304" s="83" t="s">
        <v>967</v>
      </c>
      <c r="D304" s="83" t="s">
        <v>352</v>
      </c>
      <c r="F304" t="s">
        <v>298</v>
      </c>
      <c r="I304" s="48">
        <v>128.19</v>
      </c>
      <c r="L304" s="209">
        <f t="shared" si="78"/>
        <v>130.11000000000001</v>
      </c>
      <c r="O304" s="6">
        <f>IF(P304="Yes",'MD Rates'!$B$1,R304)</f>
        <v>44652</v>
      </c>
      <c r="P304" s="5" t="str">
        <f t="shared" si="77"/>
        <v>Yes</v>
      </c>
      <c r="R304" s="6">
        <v>44652</v>
      </c>
      <c r="S304" s="48"/>
      <c r="T304" s="42" t="s">
        <v>281</v>
      </c>
      <c r="U304" s="48"/>
    </row>
    <row r="305" spans="1:21" x14ac:dyDescent="0.25">
      <c r="A305" s="83" t="s">
        <v>970</v>
      </c>
      <c r="B305" s="89" t="s">
        <v>1120</v>
      </c>
      <c r="C305" s="83" t="s">
        <v>967</v>
      </c>
      <c r="D305" s="83" t="s">
        <v>352</v>
      </c>
      <c r="F305" t="s">
        <v>299</v>
      </c>
      <c r="I305" s="48">
        <v>147.57999999999998</v>
      </c>
      <c r="L305" s="209">
        <f t="shared" si="78"/>
        <v>149.80000000000001</v>
      </c>
      <c r="O305" s="6">
        <f>IF(P305="Yes",'MD Rates'!$B$1,R305)</f>
        <v>44652</v>
      </c>
      <c r="P305" s="5" t="str">
        <f t="shared" si="77"/>
        <v>Yes</v>
      </c>
      <c r="R305" s="6">
        <v>44652</v>
      </c>
      <c r="S305" s="48"/>
      <c r="T305" s="42" t="s">
        <v>325</v>
      </c>
      <c r="U305" s="48"/>
    </row>
    <row r="306" spans="1:21" x14ac:dyDescent="0.25">
      <c r="A306" s="83" t="s">
        <v>970</v>
      </c>
      <c r="B306" s="89" t="s">
        <v>1120</v>
      </c>
      <c r="C306" s="83" t="s">
        <v>967</v>
      </c>
      <c r="D306" s="83" t="s">
        <v>352</v>
      </c>
      <c r="F306" t="s">
        <v>300</v>
      </c>
      <c r="I306" s="48">
        <v>196.76999999999998</v>
      </c>
      <c r="L306" s="209">
        <f t="shared" si="78"/>
        <v>199.73000000000002</v>
      </c>
      <c r="O306" s="6">
        <f>IF(P306="Yes",'MD Rates'!$B$1,R306)</f>
        <v>44652</v>
      </c>
      <c r="P306" s="5" t="str">
        <f t="shared" si="77"/>
        <v>Yes</v>
      </c>
      <c r="R306" s="6">
        <v>44652</v>
      </c>
      <c r="S306" s="48"/>
      <c r="T306" s="42" t="s">
        <v>325</v>
      </c>
      <c r="U306" s="48"/>
    </row>
    <row r="307" spans="1:21" x14ac:dyDescent="0.25">
      <c r="A307" s="83" t="s">
        <v>970</v>
      </c>
      <c r="B307" s="89" t="s">
        <v>1120</v>
      </c>
      <c r="C307" s="83" t="s">
        <v>967</v>
      </c>
      <c r="D307" s="83" t="s">
        <v>352</v>
      </c>
      <c r="F307" t="s">
        <v>301</v>
      </c>
      <c r="I307" s="48">
        <v>172.20999999999998</v>
      </c>
      <c r="L307" s="209">
        <f t="shared" si="78"/>
        <v>174.8</v>
      </c>
      <c r="O307" s="6">
        <f>IF(P307="Yes",'MD Rates'!$B$1,R307)</f>
        <v>44652</v>
      </c>
      <c r="P307" s="5" t="str">
        <f t="shared" si="77"/>
        <v>Yes</v>
      </c>
      <c r="R307" s="6">
        <v>44652</v>
      </c>
      <c r="S307" s="48"/>
      <c r="T307" s="42" t="s">
        <v>325</v>
      </c>
      <c r="U307" s="48"/>
    </row>
    <row r="308" spans="1:21" x14ac:dyDescent="0.25">
      <c r="A308" s="83" t="s">
        <v>970</v>
      </c>
      <c r="B308" s="89" t="s">
        <v>1120</v>
      </c>
      <c r="C308" s="83" t="s">
        <v>967</v>
      </c>
      <c r="D308" s="83" t="s">
        <v>352</v>
      </c>
      <c r="F308" t="s">
        <v>302</v>
      </c>
      <c r="I308" s="48">
        <v>196.83999999999997</v>
      </c>
      <c r="L308" s="209">
        <f t="shared" si="78"/>
        <v>199.8</v>
      </c>
      <c r="O308" s="6">
        <f>IF(P308="Yes",'MD Rates'!$B$1,R308)</f>
        <v>44652</v>
      </c>
      <c r="P308" s="5" t="str">
        <f t="shared" si="77"/>
        <v>Yes</v>
      </c>
      <c r="R308" s="6">
        <v>44652</v>
      </c>
      <c r="S308" s="48"/>
      <c r="T308" s="42" t="s">
        <v>325</v>
      </c>
      <c r="U308" s="48"/>
    </row>
    <row r="309" spans="1:21" x14ac:dyDescent="0.25">
      <c r="A309" s="83" t="s">
        <v>970</v>
      </c>
      <c r="B309" s="89" t="s">
        <v>1120</v>
      </c>
      <c r="C309" s="83" t="s">
        <v>967</v>
      </c>
      <c r="D309" s="83" t="s">
        <v>352</v>
      </c>
      <c r="F309" t="s">
        <v>303</v>
      </c>
      <c r="I309" s="48">
        <v>221.46999999999997</v>
      </c>
      <c r="L309" s="209">
        <f t="shared" si="78"/>
        <v>224.8</v>
      </c>
      <c r="O309" s="6">
        <f>IF(P309="Yes",'MD Rates'!$B$1,R309)</f>
        <v>44652</v>
      </c>
      <c r="P309" s="5" t="str">
        <f t="shared" si="77"/>
        <v>Yes</v>
      </c>
      <c r="R309" s="6">
        <v>44652</v>
      </c>
      <c r="S309" s="48"/>
      <c r="T309" s="42" t="s">
        <v>325</v>
      </c>
      <c r="U309" s="48"/>
    </row>
    <row r="310" spans="1:21" x14ac:dyDescent="0.25">
      <c r="A310" s="83" t="s">
        <v>970</v>
      </c>
      <c r="B310" s="89" t="s">
        <v>1120</v>
      </c>
      <c r="C310" s="83" t="s">
        <v>967</v>
      </c>
      <c r="D310" s="83" t="s">
        <v>352</v>
      </c>
      <c r="F310" t="s">
        <v>304</v>
      </c>
      <c r="I310" s="48">
        <v>196.78</v>
      </c>
      <c r="L310" s="209">
        <f t="shared" si="78"/>
        <v>199.74</v>
      </c>
      <c r="O310" s="6">
        <f>IF(P310="Yes",'MD Rates'!$B$1,R310)</f>
        <v>44652</v>
      </c>
      <c r="P310" s="5" t="str">
        <f t="shared" si="77"/>
        <v>Yes</v>
      </c>
      <c r="R310" s="6">
        <v>44652</v>
      </c>
      <c r="S310" s="48"/>
      <c r="T310" s="42" t="s">
        <v>325</v>
      </c>
      <c r="U310" s="48"/>
    </row>
    <row r="311" spans="1:21" x14ac:dyDescent="0.25">
      <c r="A311" s="83" t="s">
        <v>970</v>
      </c>
      <c r="B311" s="89" t="s">
        <v>1120</v>
      </c>
      <c r="C311" s="83" t="s">
        <v>967</v>
      </c>
      <c r="D311" s="83" t="s">
        <v>352</v>
      </c>
      <c r="F311" t="s">
        <v>305</v>
      </c>
      <c r="I311" s="48">
        <v>221.41</v>
      </c>
      <c r="L311" s="209">
        <f t="shared" si="78"/>
        <v>224.74</v>
      </c>
      <c r="O311" s="6">
        <f>IF(P311="Yes",'MD Rates'!$B$1,R311)</f>
        <v>44652</v>
      </c>
      <c r="P311" s="5" t="str">
        <f t="shared" si="77"/>
        <v>Yes</v>
      </c>
      <c r="R311" s="6">
        <v>44652</v>
      </c>
      <c r="S311" s="48"/>
      <c r="T311" s="42" t="s">
        <v>325</v>
      </c>
      <c r="U311" s="48"/>
    </row>
    <row r="312" spans="1:21" x14ac:dyDescent="0.25">
      <c r="A312" s="83" t="s">
        <v>970</v>
      </c>
      <c r="B312" s="89" t="s">
        <v>1120</v>
      </c>
      <c r="C312" s="83" t="s">
        <v>967</v>
      </c>
      <c r="D312" s="83" t="s">
        <v>352</v>
      </c>
      <c r="F312" t="s">
        <v>306</v>
      </c>
      <c r="I312" s="48">
        <v>246.04</v>
      </c>
      <c r="L312" s="209">
        <f t="shared" si="78"/>
        <v>249.74</v>
      </c>
      <c r="O312" s="6">
        <f>IF(P312="Yes",'MD Rates'!$B$1,R312)</f>
        <v>44652</v>
      </c>
      <c r="P312" s="5" t="str">
        <f t="shared" ref="P312:P375" si="79">IF(I312&lt;&gt;L312,"Yes","No")</f>
        <v>Yes</v>
      </c>
      <c r="R312" s="6">
        <v>44652</v>
      </c>
      <c r="S312" s="48"/>
      <c r="T312" s="42" t="s">
        <v>325</v>
      </c>
      <c r="U312" s="48"/>
    </row>
    <row r="313" spans="1:21" x14ac:dyDescent="0.25">
      <c r="A313" s="83" t="s">
        <v>970</v>
      </c>
      <c r="B313" s="89" t="s">
        <v>1120</v>
      </c>
      <c r="C313" s="83" t="s">
        <v>967</v>
      </c>
      <c r="D313" s="83" t="s">
        <v>352</v>
      </c>
      <c r="F313" t="s">
        <v>307</v>
      </c>
      <c r="I313" s="48">
        <v>270.67</v>
      </c>
      <c r="L313" s="209">
        <f t="shared" si="78"/>
        <v>274.74</v>
      </c>
      <c r="O313" s="6">
        <f>IF(P313="Yes",'MD Rates'!$B$1,R313)</f>
        <v>44652</v>
      </c>
      <c r="P313" s="5" t="str">
        <f t="shared" si="79"/>
        <v>Yes</v>
      </c>
      <c r="R313" s="6">
        <v>44652</v>
      </c>
      <c r="S313" s="48"/>
      <c r="T313" s="42" t="s">
        <v>325</v>
      </c>
      <c r="U313" s="48"/>
    </row>
    <row r="314" spans="1:21" x14ac:dyDescent="0.25">
      <c r="A314" s="83" t="s">
        <v>970</v>
      </c>
      <c r="B314" s="89" t="s">
        <v>1120</v>
      </c>
      <c r="C314" s="83" t="s">
        <v>967</v>
      </c>
      <c r="D314" s="83" t="s">
        <v>352</v>
      </c>
      <c r="F314" t="s">
        <v>308</v>
      </c>
      <c r="I314" s="48">
        <v>49.19</v>
      </c>
      <c r="L314" s="209">
        <f t="shared" si="78"/>
        <v>49.93</v>
      </c>
      <c r="O314" s="6">
        <f>IF(P314="Yes",'MD Rates'!$B$1,R314)</f>
        <v>44652</v>
      </c>
      <c r="P314" s="5" t="str">
        <f t="shared" si="79"/>
        <v>Yes</v>
      </c>
      <c r="R314" s="6">
        <v>44652</v>
      </c>
      <c r="S314" s="48"/>
      <c r="T314" s="42" t="s">
        <v>325</v>
      </c>
      <c r="U314" s="48"/>
    </row>
    <row r="315" spans="1:21" ht="14.5" x14ac:dyDescent="0.35">
      <c r="A315" s="83" t="s">
        <v>970</v>
      </c>
      <c r="B315" s="89" t="s">
        <v>1120</v>
      </c>
      <c r="C315" s="83" t="s">
        <v>967</v>
      </c>
      <c r="D315" s="83" t="s">
        <v>373</v>
      </c>
      <c r="F315" t="s">
        <v>285</v>
      </c>
      <c r="I315" s="401">
        <v>98.39</v>
      </c>
      <c r="L315" s="209">
        <f t="shared" si="78"/>
        <v>99.87</v>
      </c>
      <c r="O315" s="6">
        <f>IF(P315="Yes",'MD Rates'!$B$1,R315)</f>
        <v>44652</v>
      </c>
      <c r="P315" s="5" t="str">
        <f t="shared" si="79"/>
        <v>Yes</v>
      </c>
      <c r="R315" s="6">
        <v>44652</v>
      </c>
      <c r="S315" s="48"/>
      <c r="T315" s="42" t="s">
        <v>325</v>
      </c>
      <c r="U315" s="48"/>
    </row>
    <row r="316" spans="1:21" ht="14.5" x14ac:dyDescent="0.35">
      <c r="A316" s="83" t="s">
        <v>970</v>
      </c>
      <c r="B316" s="89" t="s">
        <v>1120</v>
      </c>
      <c r="C316" s="83" t="s">
        <v>967</v>
      </c>
      <c r="D316" s="83" t="s">
        <v>373</v>
      </c>
      <c r="F316" t="s">
        <v>286</v>
      </c>
      <c r="I316" s="401">
        <v>147.57999999999998</v>
      </c>
      <c r="L316" s="209">
        <f t="shared" si="78"/>
        <v>149.80000000000001</v>
      </c>
      <c r="O316" s="6">
        <f>IF(P316="Yes",'MD Rates'!$B$1,R316)</f>
        <v>44652</v>
      </c>
      <c r="P316" s="5" t="str">
        <f t="shared" si="79"/>
        <v>Yes</v>
      </c>
      <c r="R316" s="6">
        <v>44652</v>
      </c>
      <c r="S316" s="48"/>
      <c r="T316" s="42" t="s">
        <v>325</v>
      </c>
      <c r="U316" s="48"/>
    </row>
    <row r="317" spans="1:21" ht="14.5" x14ac:dyDescent="0.35">
      <c r="A317" s="83" t="s">
        <v>970</v>
      </c>
      <c r="B317" s="89" t="s">
        <v>1120</v>
      </c>
      <c r="C317" s="83" t="s">
        <v>967</v>
      </c>
      <c r="D317" s="83" t="s">
        <v>373</v>
      </c>
      <c r="F317" t="s">
        <v>287</v>
      </c>
      <c r="I317" s="401">
        <v>196.76999999999998</v>
      </c>
      <c r="L317" s="209">
        <f t="shared" si="78"/>
        <v>199.73000000000002</v>
      </c>
      <c r="O317" s="6">
        <f>IF(P317="Yes",'MD Rates'!$B$1,R317)</f>
        <v>44652</v>
      </c>
      <c r="P317" s="5" t="str">
        <f t="shared" si="79"/>
        <v>Yes</v>
      </c>
      <c r="R317" s="6">
        <v>44652</v>
      </c>
      <c r="S317" s="48"/>
      <c r="T317" s="42" t="s">
        <v>325</v>
      </c>
      <c r="U317" s="48"/>
    </row>
    <row r="318" spans="1:21" x14ac:dyDescent="0.25">
      <c r="A318" s="83" t="s">
        <v>970</v>
      </c>
      <c r="B318" s="89" t="s">
        <v>1120</v>
      </c>
      <c r="C318" s="83" t="s">
        <v>967</v>
      </c>
      <c r="D318" s="83" t="s">
        <v>373</v>
      </c>
      <c r="F318" t="s">
        <v>288</v>
      </c>
      <c r="I318" s="48">
        <v>245.95999999999998</v>
      </c>
      <c r="L318" s="209">
        <f t="shared" si="78"/>
        <v>249.66</v>
      </c>
      <c r="O318" s="6">
        <f>IF(P318="Yes",'MD Rates'!$B$1,R318)</f>
        <v>44652</v>
      </c>
      <c r="P318" s="5" t="str">
        <f t="shared" si="79"/>
        <v>Yes</v>
      </c>
      <c r="R318" s="6">
        <v>44652</v>
      </c>
      <c r="S318" s="48"/>
      <c r="T318" s="42" t="s">
        <v>325</v>
      </c>
      <c r="U318" s="48"/>
    </row>
    <row r="319" spans="1:21" x14ac:dyDescent="0.25">
      <c r="A319" s="83" t="s">
        <v>970</v>
      </c>
      <c r="B319" s="89" t="s">
        <v>1120</v>
      </c>
      <c r="C319" s="83" t="s">
        <v>967</v>
      </c>
      <c r="D319" s="83" t="s">
        <v>373</v>
      </c>
      <c r="F319" t="s">
        <v>289</v>
      </c>
      <c r="I319" s="48">
        <v>150.04</v>
      </c>
      <c r="L319" s="209">
        <f t="shared" si="78"/>
        <v>152.29</v>
      </c>
      <c r="O319" s="6">
        <f>IF(P319="Yes",'MD Rates'!$B$1,R319)</f>
        <v>44652</v>
      </c>
      <c r="P319" s="5" t="str">
        <f t="shared" si="79"/>
        <v>Yes</v>
      </c>
      <c r="R319" s="6">
        <v>44652</v>
      </c>
      <c r="S319" s="48"/>
      <c r="T319" s="42" t="s">
        <v>325</v>
      </c>
      <c r="U319" s="48"/>
    </row>
    <row r="320" spans="1:21" x14ac:dyDescent="0.25">
      <c r="A320" s="83" t="s">
        <v>970</v>
      </c>
      <c r="B320" s="89" t="s">
        <v>1120</v>
      </c>
      <c r="C320" s="83" t="s">
        <v>967</v>
      </c>
      <c r="D320" s="83" t="s">
        <v>373</v>
      </c>
      <c r="F320" t="s">
        <v>290</v>
      </c>
      <c r="I320" s="48">
        <v>147.57999999999998</v>
      </c>
      <c r="L320" s="209">
        <f t="shared" si="78"/>
        <v>149.80000000000001</v>
      </c>
      <c r="O320" s="6">
        <f>IF(P320="Yes",'MD Rates'!$B$1,R320)</f>
        <v>44652</v>
      </c>
      <c r="P320" s="5" t="str">
        <f t="shared" si="79"/>
        <v>Yes</v>
      </c>
      <c r="R320" s="6">
        <v>44652</v>
      </c>
      <c r="S320" s="48"/>
      <c r="T320" s="42" t="s">
        <v>325</v>
      </c>
      <c r="U320" s="48"/>
    </row>
    <row r="321" spans="1:21" x14ac:dyDescent="0.25">
      <c r="A321" s="83" t="s">
        <v>970</v>
      </c>
      <c r="B321" s="89" t="s">
        <v>1120</v>
      </c>
      <c r="C321" s="83" t="s">
        <v>967</v>
      </c>
      <c r="D321" s="83" t="s">
        <v>373</v>
      </c>
      <c r="F321" t="s">
        <v>291</v>
      </c>
      <c r="I321" s="48">
        <v>196.78</v>
      </c>
      <c r="L321" s="209">
        <f t="shared" si="78"/>
        <v>199.74</v>
      </c>
      <c r="O321" s="6">
        <f>IF(P321="Yes",'MD Rates'!$B$1,R321)</f>
        <v>44652</v>
      </c>
      <c r="P321" s="5" t="str">
        <f t="shared" si="79"/>
        <v>Yes</v>
      </c>
      <c r="R321" s="6">
        <v>44652</v>
      </c>
      <c r="S321" s="48"/>
      <c r="U321" s="48"/>
    </row>
    <row r="322" spans="1:21" x14ac:dyDescent="0.25">
      <c r="A322" s="83" t="s">
        <v>970</v>
      </c>
      <c r="B322" s="89" t="s">
        <v>1120</v>
      </c>
      <c r="C322" s="83" t="s">
        <v>967</v>
      </c>
      <c r="D322" s="83" t="s">
        <v>373</v>
      </c>
      <c r="F322" t="s">
        <v>292</v>
      </c>
      <c r="I322" s="48">
        <v>196.78</v>
      </c>
      <c r="L322" s="209">
        <f t="shared" si="78"/>
        <v>199.74</v>
      </c>
      <c r="O322" s="6">
        <f>IF(P322="Yes",'MD Rates'!$B$1,R322)</f>
        <v>44652</v>
      </c>
      <c r="P322" s="5" t="str">
        <f t="shared" si="79"/>
        <v>Yes</v>
      </c>
      <c r="R322" s="6">
        <v>44652</v>
      </c>
      <c r="S322" s="48"/>
      <c r="T322" s="42" t="s">
        <v>325</v>
      </c>
      <c r="U322" s="48"/>
    </row>
    <row r="323" spans="1:21" x14ac:dyDescent="0.25">
      <c r="A323" s="83" t="s">
        <v>970</v>
      </c>
      <c r="B323" s="89" t="s">
        <v>1120</v>
      </c>
      <c r="C323" s="83" t="s">
        <v>967</v>
      </c>
      <c r="D323" s="83" t="s">
        <v>373</v>
      </c>
      <c r="F323" t="s">
        <v>293</v>
      </c>
      <c r="I323" s="48">
        <v>295.18</v>
      </c>
      <c r="L323" s="209">
        <f t="shared" si="78"/>
        <v>299.61</v>
      </c>
      <c r="O323" s="6">
        <f>IF(P323="Yes",'MD Rates'!$B$1,R323)</f>
        <v>44652</v>
      </c>
      <c r="P323" s="5" t="str">
        <f t="shared" si="79"/>
        <v>Yes</v>
      </c>
      <c r="R323" s="6">
        <v>44652</v>
      </c>
      <c r="S323" s="48"/>
      <c r="T323" s="42" t="s">
        <v>325</v>
      </c>
      <c r="U323" s="48"/>
    </row>
    <row r="324" spans="1:21" x14ac:dyDescent="0.25">
      <c r="A324" s="83" t="s">
        <v>970</v>
      </c>
      <c r="B324" s="89" t="s">
        <v>1120</v>
      </c>
      <c r="C324" s="83" t="s">
        <v>967</v>
      </c>
      <c r="D324" s="83" t="s">
        <v>373</v>
      </c>
      <c r="F324" t="s">
        <v>294</v>
      </c>
      <c r="I324" s="48">
        <v>98.39</v>
      </c>
      <c r="L324" s="209">
        <f t="shared" si="78"/>
        <v>99.87</v>
      </c>
      <c r="O324" s="6">
        <f>IF(P324="Yes",'MD Rates'!$B$1,R324)</f>
        <v>44652</v>
      </c>
      <c r="P324" s="5" t="str">
        <f t="shared" si="79"/>
        <v>Yes</v>
      </c>
      <c r="R324" s="6">
        <v>44652</v>
      </c>
      <c r="S324" s="48"/>
      <c r="T324" s="42" t="s">
        <v>325</v>
      </c>
      <c r="U324" s="48"/>
    </row>
    <row r="325" spans="1:21" x14ac:dyDescent="0.25">
      <c r="A325" s="83" t="s">
        <v>970</v>
      </c>
      <c r="B325" s="89" t="s">
        <v>1120</v>
      </c>
      <c r="C325" s="83" t="s">
        <v>967</v>
      </c>
      <c r="D325" s="83" t="s">
        <v>373</v>
      </c>
      <c r="F325" t="s">
        <v>295</v>
      </c>
      <c r="I325" s="48">
        <v>123.02</v>
      </c>
      <c r="L325" s="209">
        <f t="shared" si="78"/>
        <v>124.87</v>
      </c>
      <c r="O325" s="6">
        <f>IF(P325="Yes",'MD Rates'!$B$1,R325)</f>
        <v>44652</v>
      </c>
      <c r="P325" s="5" t="str">
        <f t="shared" si="79"/>
        <v>Yes</v>
      </c>
      <c r="R325" s="6">
        <v>44652</v>
      </c>
      <c r="S325" s="48"/>
      <c r="T325" s="42" t="s">
        <v>325</v>
      </c>
      <c r="U325" s="48"/>
    </row>
    <row r="326" spans="1:21" x14ac:dyDescent="0.25">
      <c r="A326" s="83" t="s">
        <v>970</v>
      </c>
      <c r="B326" s="89" t="s">
        <v>1120</v>
      </c>
      <c r="C326" s="83" t="s">
        <v>967</v>
      </c>
      <c r="D326" s="83" t="s">
        <v>373</v>
      </c>
      <c r="F326" t="s">
        <v>296</v>
      </c>
      <c r="I326" s="48">
        <v>147.65</v>
      </c>
      <c r="L326" s="209">
        <f t="shared" si="78"/>
        <v>149.87</v>
      </c>
      <c r="O326" s="6">
        <f>IF(P326="Yes",'MD Rates'!$B$1,R326)</f>
        <v>44652</v>
      </c>
      <c r="P326" s="5" t="str">
        <f t="shared" si="79"/>
        <v>Yes</v>
      </c>
      <c r="R326" s="6">
        <v>44652</v>
      </c>
      <c r="S326" s="48"/>
      <c r="T326" s="42" t="s">
        <v>325</v>
      </c>
      <c r="U326" s="48"/>
    </row>
    <row r="327" spans="1:21" x14ac:dyDescent="0.25">
      <c r="A327" s="83" t="s">
        <v>970</v>
      </c>
      <c r="B327" s="89" t="s">
        <v>1120</v>
      </c>
      <c r="C327" s="83" t="s">
        <v>967</v>
      </c>
      <c r="D327" s="83" t="s">
        <v>373</v>
      </c>
      <c r="F327" t="s">
        <v>297</v>
      </c>
      <c r="I327" s="48">
        <v>172.28</v>
      </c>
      <c r="L327" s="209">
        <f t="shared" si="78"/>
        <v>174.87</v>
      </c>
      <c r="O327" s="6">
        <f>IF(P327="Yes",'MD Rates'!$B$1,R327)</f>
        <v>44652</v>
      </c>
      <c r="P327" s="5" t="str">
        <f t="shared" si="79"/>
        <v>Yes</v>
      </c>
      <c r="R327" s="6">
        <v>44652</v>
      </c>
      <c r="S327" s="48"/>
      <c r="T327" s="42" t="s">
        <v>325</v>
      </c>
      <c r="U327" s="48"/>
    </row>
    <row r="328" spans="1:21" x14ac:dyDescent="0.25">
      <c r="A328" s="83" t="s">
        <v>970</v>
      </c>
      <c r="B328" s="89" t="s">
        <v>1120</v>
      </c>
      <c r="C328" s="83" t="s">
        <v>967</v>
      </c>
      <c r="D328" s="83" t="s">
        <v>373</v>
      </c>
      <c r="F328" t="s">
        <v>298</v>
      </c>
      <c r="I328" s="48">
        <v>128.19</v>
      </c>
      <c r="L328" s="209">
        <f t="shared" si="78"/>
        <v>130.11000000000001</v>
      </c>
      <c r="O328" s="6">
        <f>IF(P328="Yes",'MD Rates'!$B$1,R328)</f>
        <v>44652</v>
      </c>
      <c r="P328" s="5" t="str">
        <f t="shared" si="79"/>
        <v>Yes</v>
      </c>
      <c r="R328" s="6">
        <v>44652</v>
      </c>
      <c r="S328" s="48"/>
      <c r="T328" s="42" t="s">
        <v>325</v>
      </c>
      <c r="U328" s="48"/>
    </row>
    <row r="329" spans="1:21" x14ac:dyDescent="0.25">
      <c r="A329" s="83" t="s">
        <v>970</v>
      </c>
      <c r="B329" s="89" t="s">
        <v>1120</v>
      </c>
      <c r="C329" s="83" t="s">
        <v>967</v>
      </c>
      <c r="D329" s="83" t="s">
        <v>373</v>
      </c>
      <c r="F329" t="s">
        <v>299</v>
      </c>
      <c r="I329" s="48">
        <v>147.57999999999998</v>
      </c>
      <c r="L329" s="209">
        <f t="shared" si="78"/>
        <v>149.80000000000001</v>
      </c>
      <c r="O329" s="6">
        <f>IF(P329="Yes",'MD Rates'!$B$1,R329)</f>
        <v>44652</v>
      </c>
      <c r="P329" s="5" t="str">
        <f t="shared" si="79"/>
        <v>Yes</v>
      </c>
      <c r="R329" s="6">
        <v>44652</v>
      </c>
      <c r="S329" s="48"/>
      <c r="T329" s="42" t="s">
        <v>325</v>
      </c>
      <c r="U329" s="48"/>
    </row>
    <row r="330" spans="1:21" x14ac:dyDescent="0.25">
      <c r="A330" s="83" t="s">
        <v>970</v>
      </c>
      <c r="B330" s="89" t="s">
        <v>1120</v>
      </c>
      <c r="C330" s="83" t="s">
        <v>967</v>
      </c>
      <c r="D330" s="83" t="s">
        <v>373</v>
      </c>
      <c r="F330" t="s">
        <v>300</v>
      </c>
      <c r="I330" s="48">
        <v>196.76999999999998</v>
      </c>
      <c r="L330" s="209">
        <f t="shared" si="78"/>
        <v>199.73000000000002</v>
      </c>
      <c r="O330" s="6">
        <f>IF(P330="Yes",'MD Rates'!$B$1,R330)</f>
        <v>44652</v>
      </c>
      <c r="P330" s="5" t="str">
        <f t="shared" si="79"/>
        <v>Yes</v>
      </c>
      <c r="R330" s="6">
        <v>44652</v>
      </c>
      <c r="S330" s="48"/>
      <c r="T330" s="42" t="s">
        <v>325</v>
      </c>
      <c r="U330" s="48"/>
    </row>
    <row r="331" spans="1:21" x14ac:dyDescent="0.25">
      <c r="A331" s="83" t="s">
        <v>970</v>
      </c>
      <c r="B331" s="89" t="s">
        <v>1120</v>
      </c>
      <c r="C331" s="83" t="s">
        <v>967</v>
      </c>
      <c r="D331" s="83" t="s">
        <v>373</v>
      </c>
      <c r="F331" t="s">
        <v>301</v>
      </c>
      <c r="I331" s="48">
        <v>172.20999999999998</v>
      </c>
      <c r="L331" s="209">
        <f t="shared" si="78"/>
        <v>174.8</v>
      </c>
      <c r="O331" s="6">
        <f>IF(P331="Yes",'MD Rates'!$B$1,R331)</f>
        <v>44652</v>
      </c>
      <c r="P331" s="5" t="str">
        <f t="shared" si="79"/>
        <v>Yes</v>
      </c>
      <c r="R331" s="6">
        <v>44652</v>
      </c>
      <c r="S331" s="48"/>
      <c r="T331" s="42" t="s">
        <v>325</v>
      </c>
      <c r="U331" s="48"/>
    </row>
    <row r="332" spans="1:21" x14ac:dyDescent="0.25">
      <c r="A332" s="83" t="s">
        <v>970</v>
      </c>
      <c r="B332" s="89" t="s">
        <v>1120</v>
      </c>
      <c r="C332" s="83" t="s">
        <v>967</v>
      </c>
      <c r="D332" s="83" t="s">
        <v>373</v>
      </c>
      <c r="F332" t="s">
        <v>302</v>
      </c>
      <c r="I332" s="48">
        <v>196.83999999999997</v>
      </c>
      <c r="L332" s="209">
        <f t="shared" si="78"/>
        <v>199.8</v>
      </c>
      <c r="O332" s="6">
        <f>IF(P332="Yes",'MD Rates'!$B$1,R332)</f>
        <v>44652</v>
      </c>
      <c r="P332" s="5" t="str">
        <f t="shared" si="79"/>
        <v>Yes</v>
      </c>
      <c r="R332" s="6">
        <v>44652</v>
      </c>
      <c r="S332" s="48"/>
      <c r="T332" s="42" t="s">
        <v>325</v>
      </c>
      <c r="U332" s="48"/>
    </row>
    <row r="333" spans="1:21" x14ac:dyDescent="0.25">
      <c r="A333" s="83" t="s">
        <v>970</v>
      </c>
      <c r="B333" s="89" t="s">
        <v>1120</v>
      </c>
      <c r="C333" s="83" t="s">
        <v>967</v>
      </c>
      <c r="D333" s="83" t="s">
        <v>373</v>
      </c>
      <c r="F333" t="s">
        <v>303</v>
      </c>
      <c r="I333" s="48">
        <v>221.46999999999997</v>
      </c>
      <c r="L333" s="209">
        <f t="shared" si="78"/>
        <v>224.8</v>
      </c>
      <c r="O333" s="6">
        <f>IF(P333="Yes",'MD Rates'!$B$1,R333)</f>
        <v>44652</v>
      </c>
      <c r="P333" s="5" t="str">
        <f t="shared" si="79"/>
        <v>Yes</v>
      </c>
      <c r="R333" s="6">
        <v>44652</v>
      </c>
      <c r="S333" s="48"/>
      <c r="T333" s="42" t="s">
        <v>325</v>
      </c>
      <c r="U333" s="48"/>
    </row>
    <row r="334" spans="1:21" x14ac:dyDescent="0.25">
      <c r="A334" s="83" t="s">
        <v>970</v>
      </c>
      <c r="B334" s="89" t="s">
        <v>1120</v>
      </c>
      <c r="C334" s="83" t="s">
        <v>967</v>
      </c>
      <c r="D334" s="83" t="s">
        <v>373</v>
      </c>
      <c r="F334" t="s">
        <v>304</v>
      </c>
      <c r="I334" s="48">
        <v>196.78</v>
      </c>
      <c r="L334" s="209">
        <f t="shared" si="78"/>
        <v>199.74</v>
      </c>
      <c r="O334" s="6">
        <f>IF(P334="Yes",'MD Rates'!$B$1,R334)</f>
        <v>44652</v>
      </c>
      <c r="P334" s="5" t="str">
        <f t="shared" si="79"/>
        <v>Yes</v>
      </c>
      <c r="R334" s="6">
        <v>44652</v>
      </c>
      <c r="S334" s="48"/>
      <c r="T334" s="42" t="s">
        <v>325</v>
      </c>
      <c r="U334" s="48"/>
    </row>
    <row r="335" spans="1:21" x14ac:dyDescent="0.25">
      <c r="A335" s="83" t="s">
        <v>970</v>
      </c>
      <c r="B335" s="89" t="s">
        <v>1120</v>
      </c>
      <c r="C335" s="83" t="s">
        <v>967</v>
      </c>
      <c r="D335" s="83" t="s">
        <v>373</v>
      </c>
      <c r="F335" t="s">
        <v>305</v>
      </c>
      <c r="I335" s="48">
        <v>221.41</v>
      </c>
      <c r="L335" s="209">
        <f t="shared" si="78"/>
        <v>224.74</v>
      </c>
      <c r="O335" s="6">
        <f>IF(P335="Yes",'MD Rates'!$B$1,R335)</f>
        <v>44652</v>
      </c>
      <c r="P335" s="5" t="str">
        <f t="shared" si="79"/>
        <v>Yes</v>
      </c>
      <c r="R335" s="6">
        <v>44652</v>
      </c>
      <c r="S335" s="48"/>
      <c r="T335" s="42" t="s">
        <v>325</v>
      </c>
      <c r="U335" s="48"/>
    </row>
    <row r="336" spans="1:21" x14ac:dyDescent="0.25">
      <c r="A336" s="83" t="s">
        <v>970</v>
      </c>
      <c r="B336" s="89" t="s">
        <v>1120</v>
      </c>
      <c r="C336" s="83" t="s">
        <v>967</v>
      </c>
      <c r="D336" s="83" t="s">
        <v>373</v>
      </c>
      <c r="F336" t="s">
        <v>306</v>
      </c>
      <c r="I336" s="48">
        <v>246.04</v>
      </c>
      <c r="L336" s="209">
        <f t="shared" si="78"/>
        <v>249.74</v>
      </c>
      <c r="O336" s="6">
        <f>IF(P336="Yes",'MD Rates'!$B$1,R336)</f>
        <v>44652</v>
      </c>
      <c r="P336" s="5" t="str">
        <f t="shared" si="79"/>
        <v>Yes</v>
      </c>
      <c r="R336" s="6">
        <v>44652</v>
      </c>
      <c r="S336" s="48"/>
      <c r="T336" s="42" t="s">
        <v>325</v>
      </c>
      <c r="U336" s="48"/>
    </row>
    <row r="337" spans="1:21" x14ac:dyDescent="0.25">
      <c r="A337" s="83" t="s">
        <v>970</v>
      </c>
      <c r="B337" s="89" t="s">
        <v>1120</v>
      </c>
      <c r="C337" s="83" t="s">
        <v>967</v>
      </c>
      <c r="D337" s="83" t="s">
        <v>373</v>
      </c>
      <c r="F337" t="s">
        <v>307</v>
      </c>
      <c r="I337" s="48">
        <v>270.67</v>
      </c>
      <c r="L337" s="209">
        <f t="shared" si="78"/>
        <v>274.74</v>
      </c>
      <c r="O337" s="6">
        <f>IF(P337="Yes",'MD Rates'!$B$1,R337)</f>
        <v>44652</v>
      </c>
      <c r="P337" s="5" t="str">
        <f t="shared" si="79"/>
        <v>Yes</v>
      </c>
      <c r="R337" s="6">
        <v>44652</v>
      </c>
      <c r="S337" s="48"/>
      <c r="T337" s="42" t="s">
        <v>325</v>
      </c>
      <c r="U337" s="48"/>
    </row>
    <row r="338" spans="1:21" x14ac:dyDescent="0.25">
      <c r="A338" s="83" t="s">
        <v>970</v>
      </c>
      <c r="B338" s="89" t="s">
        <v>1120</v>
      </c>
      <c r="C338" s="83" t="s">
        <v>967</v>
      </c>
      <c r="D338" s="83" t="s">
        <v>373</v>
      </c>
      <c r="F338" t="s">
        <v>308</v>
      </c>
      <c r="I338" s="48">
        <v>49.19</v>
      </c>
      <c r="L338" s="209">
        <f t="shared" si="78"/>
        <v>49.93</v>
      </c>
      <c r="O338" s="6">
        <f>IF(P338="Yes",'MD Rates'!$B$1,R338)</f>
        <v>44652</v>
      </c>
      <c r="P338" s="5" t="str">
        <f t="shared" si="79"/>
        <v>Yes</v>
      </c>
      <c r="R338" s="6">
        <v>44652</v>
      </c>
      <c r="S338" s="48"/>
      <c r="T338" s="42" t="s">
        <v>325</v>
      </c>
      <c r="U338" s="48"/>
    </row>
    <row r="339" spans="1:21" ht="14.5" x14ac:dyDescent="0.35">
      <c r="A339" s="87" t="s">
        <v>970</v>
      </c>
      <c r="B339" s="89" t="s">
        <v>1120</v>
      </c>
      <c r="C339" s="83" t="s">
        <v>967</v>
      </c>
      <c r="D339" s="83" t="s">
        <v>350</v>
      </c>
      <c r="F339" t="s">
        <v>285</v>
      </c>
      <c r="I339" s="401">
        <v>98.39</v>
      </c>
      <c r="L339" s="209">
        <f t="shared" si="78"/>
        <v>99.87</v>
      </c>
      <c r="O339" s="6">
        <f>IF(P339="Yes",'MD Rates'!$B$1,R339)</f>
        <v>44652</v>
      </c>
      <c r="P339" s="5" t="str">
        <f t="shared" si="79"/>
        <v>Yes</v>
      </c>
      <c r="R339" s="6">
        <v>44652</v>
      </c>
      <c r="S339" s="48"/>
      <c r="T339" s="42" t="s">
        <v>325</v>
      </c>
      <c r="U339" s="48"/>
    </row>
    <row r="340" spans="1:21" ht="14.5" x14ac:dyDescent="0.35">
      <c r="A340" s="87" t="s">
        <v>970</v>
      </c>
      <c r="B340" s="89" t="s">
        <v>1120</v>
      </c>
      <c r="C340" s="83" t="s">
        <v>967</v>
      </c>
      <c r="D340" s="83" t="s">
        <v>350</v>
      </c>
      <c r="F340" t="s">
        <v>286</v>
      </c>
      <c r="I340" s="401">
        <v>147.57999999999998</v>
      </c>
      <c r="L340" s="209">
        <f t="shared" si="78"/>
        <v>149.80000000000001</v>
      </c>
      <c r="O340" s="6">
        <f>IF(P340="Yes",'MD Rates'!$B$1,R340)</f>
        <v>44652</v>
      </c>
      <c r="P340" s="5" t="str">
        <f t="shared" si="79"/>
        <v>Yes</v>
      </c>
      <c r="R340" s="6">
        <v>44652</v>
      </c>
      <c r="S340" s="48"/>
      <c r="T340" s="42" t="s">
        <v>325</v>
      </c>
      <c r="U340" s="48"/>
    </row>
    <row r="341" spans="1:21" ht="14.5" x14ac:dyDescent="0.35">
      <c r="A341" s="87" t="s">
        <v>970</v>
      </c>
      <c r="B341" s="89" t="s">
        <v>1120</v>
      </c>
      <c r="C341" s="83" t="s">
        <v>967</v>
      </c>
      <c r="D341" s="83" t="s">
        <v>350</v>
      </c>
      <c r="F341" t="s">
        <v>287</v>
      </c>
      <c r="I341" s="401">
        <v>196.76999999999998</v>
      </c>
      <c r="L341" s="209">
        <f t="shared" si="78"/>
        <v>199.73000000000002</v>
      </c>
      <c r="O341" s="6">
        <f>IF(P341="Yes",'MD Rates'!$B$1,R341)</f>
        <v>44652</v>
      </c>
      <c r="P341" s="5" t="str">
        <f t="shared" si="79"/>
        <v>Yes</v>
      </c>
      <c r="R341" s="6">
        <v>44652</v>
      </c>
      <c r="S341" s="48"/>
      <c r="T341" s="42" t="s">
        <v>325</v>
      </c>
      <c r="U341" s="48"/>
    </row>
    <row r="342" spans="1:21" x14ac:dyDescent="0.25">
      <c r="A342" s="87" t="s">
        <v>970</v>
      </c>
      <c r="B342" s="89" t="s">
        <v>1120</v>
      </c>
      <c r="C342" s="83" t="s">
        <v>967</v>
      </c>
      <c r="D342" s="83" t="s">
        <v>350</v>
      </c>
      <c r="F342" t="s">
        <v>288</v>
      </c>
      <c r="I342" s="48">
        <v>245.95999999999998</v>
      </c>
      <c r="L342" s="209">
        <f t="shared" si="78"/>
        <v>249.66</v>
      </c>
      <c r="O342" s="6">
        <f>IF(P342="Yes",'MD Rates'!$B$1,R342)</f>
        <v>44652</v>
      </c>
      <c r="P342" s="5" t="str">
        <f t="shared" si="79"/>
        <v>Yes</v>
      </c>
      <c r="R342" s="6">
        <v>44652</v>
      </c>
      <c r="S342" s="48"/>
      <c r="T342" s="42" t="s">
        <v>325</v>
      </c>
      <c r="U342" s="48"/>
    </row>
    <row r="343" spans="1:21" x14ac:dyDescent="0.25">
      <c r="A343" s="87" t="s">
        <v>970</v>
      </c>
      <c r="B343" s="89" t="s">
        <v>1120</v>
      </c>
      <c r="C343" s="83" t="s">
        <v>967</v>
      </c>
      <c r="D343" s="83" t="s">
        <v>350</v>
      </c>
      <c r="F343" t="s">
        <v>289</v>
      </c>
      <c r="I343" s="48">
        <v>150.04</v>
      </c>
      <c r="L343" s="209">
        <f t="shared" si="78"/>
        <v>152.29</v>
      </c>
      <c r="O343" s="6">
        <f>IF(P343="Yes",'MD Rates'!$B$1,R343)</f>
        <v>44652</v>
      </c>
      <c r="P343" s="5" t="str">
        <f t="shared" si="79"/>
        <v>Yes</v>
      </c>
      <c r="R343" s="6">
        <v>44652</v>
      </c>
      <c r="S343" s="48"/>
      <c r="T343" s="42" t="s">
        <v>325</v>
      </c>
      <c r="U343" s="48"/>
    </row>
    <row r="344" spans="1:21" x14ac:dyDescent="0.25">
      <c r="A344" s="87" t="s">
        <v>970</v>
      </c>
      <c r="B344" s="89" t="s">
        <v>1120</v>
      </c>
      <c r="C344" s="83" t="s">
        <v>967</v>
      </c>
      <c r="D344" s="83" t="s">
        <v>350</v>
      </c>
      <c r="F344" t="s">
        <v>290</v>
      </c>
      <c r="I344" s="48">
        <v>147.57999999999998</v>
      </c>
      <c r="L344" s="209">
        <f t="shared" si="78"/>
        <v>149.80000000000001</v>
      </c>
      <c r="O344" s="6">
        <f>IF(P344="Yes",'MD Rates'!$B$1,R344)</f>
        <v>44652</v>
      </c>
      <c r="P344" s="5" t="str">
        <f t="shared" si="79"/>
        <v>Yes</v>
      </c>
      <c r="R344" s="6">
        <v>44652</v>
      </c>
      <c r="S344" s="48"/>
      <c r="T344" s="42" t="s">
        <v>325</v>
      </c>
      <c r="U344" s="48"/>
    </row>
    <row r="345" spans="1:21" x14ac:dyDescent="0.25">
      <c r="A345" s="87" t="s">
        <v>970</v>
      </c>
      <c r="B345" s="89" t="s">
        <v>1120</v>
      </c>
      <c r="C345" s="83" t="s">
        <v>967</v>
      </c>
      <c r="D345" s="83" t="s">
        <v>350</v>
      </c>
      <c r="F345" t="s">
        <v>291</v>
      </c>
      <c r="I345" s="48">
        <v>196.78</v>
      </c>
      <c r="L345" s="209">
        <f t="shared" si="78"/>
        <v>199.74</v>
      </c>
      <c r="O345" s="6">
        <f>IF(P345="Yes",'MD Rates'!$B$1,R345)</f>
        <v>44652</v>
      </c>
      <c r="P345" s="5" t="str">
        <f t="shared" si="79"/>
        <v>Yes</v>
      </c>
      <c r="R345" s="6">
        <v>44652</v>
      </c>
      <c r="S345" s="48"/>
      <c r="T345" s="42" t="s">
        <v>325</v>
      </c>
      <c r="U345" s="48"/>
    </row>
    <row r="346" spans="1:21" x14ac:dyDescent="0.25">
      <c r="A346" s="87" t="s">
        <v>970</v>
      </c>
      <c r="B346" s="89" t="s">
        <v>1120</v>
      </c>
      <c r="C346" s="83" t="s">
        <v>967</v>
      </c>
      <c r="D346" s="83" t="s">
        <v>350</v>
      </c>
      <c r="F346" t="s">
        <v>292</v>
      </c>
      <c r="I346" s="48">
        <v>196.78</v>
      </c>
      <c r="L346" s="209">
        <f t="shared" si="78"/>
        <v>199.74</v>
      </c>
      <c r="O346" s="6">
        <f>IF(P346="Yes",'MD Rates'!$B$1,R346)</f>
        <v>44652</v>
      </c>
      <c r="P346" s="5" t="str">
        <f t="shared" si="79"/>
        <v>Yes</v>
      </c>
      <c r="R346" s="6">
        <v>44652</v>
      </c>
      <c r="S346" s="48"/>
      <c r="T346" s="42" t="s">
        <v>325</v>
      </c>
      <c r="U346" s="48"/>
    </row>
    <row r="347" spans="1:21" x14ac:dyDescent="0.25">
      <c r="A347" s="87" t="s">
        <v>970</v>
      </c>
      <c r="B347" s="89" t="s">
        <v>1120</v>
      </c>
      <c r="C347" s="83" t="s">
        <v>967</v>
      </c>
      <c r="D347" s="83" t="s">
        <v>350</v>
      </c>
      <c r="F347" t="s">
        <v>293</v>
      </c>
      <c r="I347" s="48">
        <v>295.18</v>
      </c>
      <c r="L347" s="209">
        <f t="shared" si="78"/>
        <v>299.61</v>
      </c>
      <c r="O347" s="6">
        <f>IF(P347="Yes",'MD Rates'!$B$1,R347)</f>
        <v>44652</v>
      </c>
      <c r="P347" s="5" t="str">
        <f t="shared" si="79"/>
        <v>Yes</v>
      </c>
      <c r="R347" s="6">
        <v>44652</v>
      </c>
      <c r="S347" s="48"/>
      <c r="T347" s="42" t="s">
        <v>325</v>
      </c>
      <c r="U347" s="48"/>
    </row>
    <row r="348" spans="1:21" x14ac:dyDescent="0.25">
      <c r="A348" s="87" t="s">
        <v>970</v>
      </c>
      <c r="B348" s="89" t="s">
        <v>1120</v>
      </c>
      <c r="C348" s="83" t="s">
        <v>967</v>
      </c>
      <c r="D348" s="83" t="s">
        <v>350</v>
      </c>
      <c r="F348" t="s">
        <v>294</v>
      </c>
      <c r="I348" s="48">
        <v>98.39</v>
      </c>
      <c r="L348" s="209">
        <f t="shared" si="78"/>
        <v>99.87</v>
      </c>
      <c r="O348" s="6">
        <f>IF(P348="Yes",'MD Rates'!$B$1,R348)</f>
        <v>44652</v>
      </c>
      <c r="P348" s="5" t="str">
        <f t="shared" si="79"/>
        <v>Yes</v>
      </c>
      <c r="R348" s="6">
        <v>44652</v>
      </c>
      <c r="S348" s="48"/>
      <c r="T348" s="42" t="s">
        <v>325</v>
      </c>
      <c r="U348" s="48"/>
    </row>
    <row r="349" spans="1:21" x14ac:dyDescent="0.25">
      <c r="A349" s="83" t="s">
        <v>970</v>
      </c>
      <c r="B349" s="89" t="s">
        <v>1120</v>
      </c>
      <c r="C349" s="83" t="s">
        <v>967</v>
      </c>
      <c r="D349" s="83" t="s">
        <v>350</v>
      </c>
      <c r="F349" t="s">
        <v>295</v>
      </c>
      <c r="I349" s="48">
        <v>123.02</v>
      </c>
      <c r="L349" s="209">
        <f t="shared" si="78"/>
        <v>124.87</v>
      </c>
      <c r="O349" s="6">
        <f>IF(P349="Yes",'MD Rates'!$B$1,R349)</f>
        <v>44652</v>
      </c>
      <c r="P349" s="5" t="str">
        <f t="shared" si="79"/>
        <v>Yes</v>
      </c>
      <c r="R349" s="6">
        <v>44652</v>
      </c>
      <c r="S349" s="48"/>
      <c r="T349" s="42" t="s">
        <v>325</v>
      </c>
      <c r="U349" s="48"/>
    </row>
    <row r="350" spans="1:21" x14ac:dyDescent="0.25">
      <c r="A350" s="83" t="s">
        <v>970</v>
      </c>
      <c r="B350" s="89" t="s">
        <v>1120</v>
      </c>
      <c r="C350" s="83" t="s">
        <v>967</v>
      </c>
      <c r="D350" s="83" t="s">
        <v>350</v>
      </c>
      <c r="F350" t="s">
        <v>296</v>
      </c>
      <c r="I350" s="48">
        <v>147.65</v>
      </c>
      <c r="L350" s="209">
        <f t="shared" si="78"/>
        <v>149.87</v>
      </c>
      <c r="O350" s="6">
        <f>IF(P350="Yes",'MD Rates'!$B$1,R350)</f>
        <v>44652</v>
      </c>
      <c r="P350" s="5" t="str">
        <f t="shared" si="79"/>
        <v>Yes</v>
      </c>
      <c r="R350" s="6">
        <v>44652</v>
      </c>
      <c r="S350" s="48"/>
      <c r="T350" s="42" t="s">
        <v>325</v>
      </c>
      <c r="U350" s="48"/>
    </row>
    <row r="351" spans="1:21" x14ac:dyDescent="0.25">
      <c r="A351" s="87" t="s">
        <v>970</v>
      </c>
      <c r="B351" s="89" t="s">
        <v>1120</v>
      </c>
      <c r="C351" s="83" t="s">
        <v>967</v>
      </c>
      <c r="D351" s="83" t="s">
        <v>350</v>
      </c>
      <c r="F351" t="s">
        <v>297</v>
      </c>
      <c r="I351" s="48">
        <v>172.28</v>
      </c>
      <c r="L351" s="209">
        <f t="shared" si="78"/>
        <v>174.87</v>
      </c>
      <c r="O351" s="6">
        <f>IF(P351="Yes",'MD Rates'!$B$1,R351)</f>
        <v>44652</v>
      </c>
      <c r="P351" s="5" t="str">
        <f t="shared" si="79"/>
        <v>Yes</v>
      </c>
      <c r="R351" s="6">
        <v>44652</v>
      </c>
      <c r="S351" s="48"/>
      <c r="T351" s="42" t="s">
        <v>325</v>
      </c>
      <c r="U351" s="48"/>
    </row>
    <row r="352" spans="1:21" x14ac:dyDescent="0.25">
      <c r="A352" s="87" t="s">
        <v>970</v>
      </c>
      <c r="B352" s="89" t="s">
        <v>1120</v>
      </c>
      <c r="C352" s="83" t="s">
        <v>967</v>
      </c>
      <c r="D352" s="83" t="s">
        <v>350</v>
      </c>
      <c r="F352" t="s">
        <v>298</v>
      </c>
      <c r="I352" s="48">
        <v>128.19</v>
      </c>
      <c r="L352" s="209">
        <f t="shared" si="78"/>
        <v>130.11000000000001</v>
      </c>
      <c r="O352" s="6">
        <f>IF(P352="Yes",'MD Rates'!$B$1,R352)</f>
        <v>44652</v>
      </c>
      <c r="P352" s="5" t="str">
        <f t="shared" si="79"/>
        <v>Yes</v>
      </c>
      <c r="R352" s="6">
        <v>44652</v>
      </c>
      <c r="S352" s="48"/>
      <c r="T352" s="42" t="s">
        <v>325</v>
      </c>
      <c r="U352" s="48"/>
    </row>
    <row r="353" spans="1:21" x14ac:dyDescent="0.25">
      <c r="A353" s="87" t="s">
        <v>970</v>
      </c>
      <c r="B353" s="89" t="s">
        <v>1120</v>
      </c>
      <c r="C353" s="83" t="s">
        <v>967</v>
      </c>
      <c r="D353" s="83" t="s">
        <v>350</v>
      </c>
      <c r="F353" t="s">
        <v>299</v>
      </c>
      <c r="I353" s="48">
        <v>147.57999999999998</v>
      </c>
      <c r="L353" s="209">
        <f t="shared" si="78"/>
        <v>149.80000000000001</v>
      </c>
      <c r="O353" s="6">
        <f>IF(P353="Yes",'MD Rates'!$B$1,R353)</f>
        <v>44652</v>
      </c>
      <c r="P353" s="5" t="str">
        <f t="shared" si="79"/>
        <v>Yes</v>
      </c>
      <c r="R353" s="6">
        <v>44652</v>
      </c>
      <c r="S353" s="48"/>
      <c r="T353" s="42" t="s">
        <v>325</v>
      </c>
      <c r="U353" s="48"/>
    </row>
    <row r="354" spans="1:21" x14ac:dyDescent="0.25">
      <c r="A354" s="87" t="s">
        <v>970</v>
      </c>
      <c r="B354" s="89" t="s">
        <v>1120</v>
      </c>
      <c r="C354" s="83" t="s">
        <v>967</v>
      </c>
      <c r="D354" s="83" t="s">
        <v>350</v>
      </c>
      <c r="F354" t="s">
        <v>300</v>
      </c>
      <c r="I354" s="48">
        <v>196.76999999999998</v>
      </c>
      <c r="L354" s="209">
        <f t="shared" si="78"/>
        <v>199.73000000000002</v>
      </c>
      <c r="O354" s="6">
        <f>IF(P354="Yes",'MD Rates'!$B$1,R354)</f>
        <v>44652</v>
      </c>
      <c r="P354" s="5" t="str">
        <f t="shared" si="79"/>
        <v>Yes</v>
      </c>
      <c r="R354" s="6">
        <v>44652</v>
      </c>
      <c r="S354" s="48"/>
      <c r="T354" s="42" t="s">
        <v>325</v>
      </c>
      <c r="U354" s="48"/>
    </row>
    <row r="355" spans="1:21" x14ac:dyDescent="0.25">
      <c r="A355" s="87" t="s">
        <v>970</v>
      </c>
      <c r="B355" s="89" t="s">
        <v>1120</v>
      </c>
      <c r="C355" s="83" t="s">
        <v>967</v>
      </c>
      <c r="D355" s="83" t="s">
        <v>350</v>
      </c>
      <c r="F355" t="s">
        <v>301</v>
      </c>
      <c r="I355" s="48">
        <v>172.20999999999998</v>
      </c>
      <c r="L355" s="209">
        <f t="shared" ref="L355:L418" si="80">L331</f>
        <v>174.8</v>
      </c>
      <c r="O355" s="6">
        <f>IF(P355="Yes",'MD Rates'!$B$1,R355)</f>
        <v>44652</v>
      </c>
      <c r="P355" s="5" t="str">
        <f t="shared" si="79"/>
        <v>Yes</v>
      </c>
      <c r="R355" s="6">
        <v>44652</v>
      </c>
      <c r="S355" s="48"/>
      <c r="T355" s="42" t="s">
        <v>325</v>
      </c>
      <c r="U355" s="48"/>
    </row>
    <row r="356" spans="1:21" x14ac:dyDescent="0.25">
      <c r="A356" s="83" t="s">
        <v>970</v>
      </c>
      <c r="B356" s="89" t="s">
        <v>1120</v>
      </c>
      <c r="C356" s="83" t="s">
        <v>967</v>
      </c>
      <c r="D356" s="83" t="s">
        <v>350</v>
      </c>
      <c r="F356" t="s">
        <v>302</v>
      </c>
      <c r="I356" s="48">
        <v>196.83999999999997</v>
      </c>
      <c r="L356" s="209">
        <f t="shared" si="80"/>
        <v>199.8</v>
      </c>
      <c r="O356" s="6">
        <f>IF(P356="Yes",'MD Rates'!$B$1,R356)</f>
        <v>44652</v>
      </c>
      <c r="P356" s="5" t="str">
        <f t="shared" si="79"/>
        <v>Yes</v>
      </c>
      <c r="R356" s="6">
        <v>44652</v>
      </c>
      <c r="S356" s="48"/>
      <c r="T356" s="42" t="s">
        <v>325</v>
      </c>
      <c r="U356" s="48"/>
    </row>
    <row r="357" spans="1:21" x14ac:dyDescent="0.25">
      <c r="A357" s="83" t="s">
        <v>970</v>
      </c>
      <c r="B357" s="89" t="s">
        <v>1120</v>
      </c>
      <c r="C357" s="83" t="s">
        <v>967</v>
      </c>
      <c r="D357" s="83" t="s">
        <v>350</v>
      </c>
      <c r="F357" t="s">
        <v>303</v>
      </c>
      <c r="I357" s="48">
        <v>221.46999999999997</v>
      </c>
      <c r="L357" s="209">
        <f t="shared" si="80"/>
        <v>224.8</v>
      </c>
      <c r="O357" s="6">
        <f>IF(P357="Yes",'MD Rates'!$B$1,R357)</f>
        <v>44652</v>
      </c>
      <c r="P357" s="5" t="str">
        <f t="shared" si="79"/>
        <v>Yes</v>
      </c>
      <c r="R357" s="6">
        <v>44652</v>
      </c>
      <c r="S357" s="48"/>
      <c r="T357" s="42" t="s">
        <v>325</v>
      </c>
      <c r="U357" s="48"/>
    </row>
    <row r="358" spans="1:21" x14ac:dyDescent="0.25">
      <c r="A358" s="83" t="s">
        <v>970</v>
      </c>
      <c r="B358" s="89" t="s">
        <v>1120</v>
      </c>
      <c r="C358" s="83" t="s">
        <v>967</v>
      </c>
      <c r="D358" s="83" t="s">
        <v>350</v>
      </c>
      <c r="F358" t="s">
        <v>304</v>
      </c>
      <c r="I358" s="48">
        <v>196.78</v>
      </c>
      <c r="L358" s="209">
        <f t="shared" si="80"/>
        <v>199.74</v>
      </c>
      <c r="O358" s="6">
        <f>IF(P358="Yes",'MD Rates'!$B$1,R358)</f>
        <v>44652</v>
      </c>
      <c r="P358" s="5" t="str">
        <f t="shared" si="79"/>
        <v>Yes</v>
      </c>
      <c r="R358" s="6">
        <v>44652</v>
      </c>
      <c r="S358" s="48"/>
      <c r="T358" s="42" t="s">
        <v>325</v>
      </c>
      <c r="U358" s="48"/>
    </row>
    <row r="359" spans="1:21" x14ac:dyDescent="0.25">
      <c r="A359" s="83" t="s">
        <v>970</v>
      </c>
      <c r="B359" s="89" t="s">
        <v>1120</v>
      </c>
      <c r="C359" s="83" t="s">
        <v>967</v>
      </c>
      <c r="D359" s="83" t="s">
        <v>350</v>
      </c>
      <c r="F359" t="s">
        <v>305</v>
      </c>
      <c r="I359" s="48">
        <v>221.41</v>
      </c>
      <c r="L359" s="209">
        <f t="shared" si="80"/>
        <v>224.74</v>
      </c>
      <c r="O359" s="6">
        <f>IF(P359="Yes",'MD Rates'!$B$1,R359)</f>
        <v>44652</v>
      </c>
      <c r="P359" s="5" t="str">
        <f t="shared" si="79"/>
        <v>Yes</v>
      </c>
      <c r="R359" s="6">
        <v>44652</v>
      </c>
      <c r="S359" s="48"/>
      <c r="T359" s="42" t="s">
        <v>325</v>
      </c>
      <c r="U359" s="48"/>
    </row>
    <row r="360" spans="1:21" x14ac:dyDescent="0.25">
      <c r="A360" s="83" t="s">
        <v>970</v>
      </c>
      <c r="B360" s="89" t="s">
        <v>1120</v>
      </c>
      <c r="C360" s="83" t="s">
        <v>967</v>
      </c>
      <c r="D360" s="83" t="s">
        <v>350</v>
      </c>
      <c r="F360" t="s">
        <v>306</v>
      </c>
      <c r="I360" s="48">
        <v>246.04</v>
      </c>
      <c r="L360" s="209">
        <f t="shared" si="80"/>
        <v>249.74</v>
      </c>
      <c r="O360" s="6">
        <f>IF(P360="Yes",'MD Rates'!$B$1,R360)</f>
        <v>44652</v>
      </c>
      <c r="P360" s="5" t="str">
        <f t="shared" si="79"/>
        <v>Yes</v>
      </c>
      <c r="R360" s="6">
        <v>44652</v>
      </c>
      <c r="S360" s="48"/>
      <c r="T360" s="42" t="s">
        <v>325</v>
      </c>
      <c r="U360" s="48"/>
    </row>
    <row r="361" spans="1:21" x14ac:dyDescent="0.25">
      <c r="A361" s="83" t="s">
        <v>970</v>
      </c>
      <c r="B361" s="89" t="s">
        <v>1120</v>
      </c>
      <c r="C361" s="83" t="s">
        <v>967</v>
      </c>
      <c r="D361" s="83" t="s">
        <v>350</v>
      </c>
      <c r="F361" t="s">
        <v>307</v>
      </c>
      <c r="I361" s="48">
        <v>270.67</v>
      </c>
      <c r="L361" s="209">
        <f t="shared" si="80"/>
        <v>274.74</v>
      </c>
      <c r="O361" s="6">
        <f>IF(P361="Yes",'MD Rates'!$B$1,R361)</f>
        <v>44652</v>
      </c>
      <c r="P361" s="5" t="str">
        <f t="shared" si="79"/>
        <v>Yes</v>
      </c>
      <c r="R361" s="6">
        <v>44652</v>
      </c>
      <c r="S361" s="48"/>
      <c r="T361" s="42" t="s">
        <v>325</v>
      </c>
      <c r="U361" s="48"/>
    </row>
    <row r="362" spans="1:21" x14ac:dyDescent="0.25">
      <c r="A362" s="83" t="s">
        <v>970</v>
      </c>
      <c r="B362" s="89" t="s">
        <v>1120</v>
      </c>
      <c r="C362" s="83" t="s">
        <v>967</v>
      </c>
      <c r="D362" s="83" t="s">
        <v>350</v>
      </c>
      <c r="F362" t="s">
        <v>308</v>
      </c>
      <c r="I362" s="48">
        <v>49.19</v>
      </c>
      <c r="L362" s="209">
        <f t="shared" si="80"/>
        <v>49.93</v>
      </c>
      <c r="O362" s="6">
        <f>IF(P362="Yes",'MD Rates'!$B$1,R362)</f>
        <v>44652</v>
      </c>
      <c r="P362" s="5" t="str">
        <f t="shared" si="79"/>
        <v>Yes</v>
      </c>
      <c r="R362" s="6">
        <v>44652</v>
      </c>
      <c r="S362" s="48"/>
      <c r="T362" s="42" t="s">
        <v>325</v>
      </c>
      <c r="U362" s="48"/>
    </row>
    <row r="363" spans="1:21" ht="14.5" x14ac:dyDescent="0.35">
      <c r="A363" s="83" t="s">
        <v>970</v>
      </c>
      <c r="B363" s="89" t="s">
        <v>1120</v>
      </c>
      <c r="C363" s="83" t="s">
        <v>967</v>
      </c>
      <c r="D363" s="83" t="s">
        <v>921</v>
      </c>
      <c r="F363" t="s">
        <v>285</v>
      </c>
      <c r="I363" s="401">
        <v>98.39</v>
      </c>
      <c r="L363" s="209">
        <f t="shared" si="80"/>
        <v>99.87</v>
      </c>
      <c r="O363" s="6">
        <f>IF(P363="Yes",'MD Rates'!$B$1,R363)</f>
        <v>44652</v>
      </c>
      <c r="P363" s="5" t="str">
        <f t="shared" si="79"/>
        <v>Yes</v>
      </c>
      <c r="R363" s="6">
        <v>44652</v>
      </c>
      <c r="S363" s="48"/>
      <c r="T363" s="42" t="s">
        <v>325</v>
      </c>
      <c r="U363" s="48"/>
    </row>
    <row r="364" spans="1:21" ht="14.5" x14ac:dyDescent="0.35">
      <c r="A364" s="83" t="s">
        <v>970</v>
      </c>
      <c r="B364" s="89" t="s">
        <v>1120</v>
      </c>
      <c r="C364" s="83" t="s">
        <v>967</v>
      </c>
      <c r="D364" s="83" t="s">
        <v>921</v>
      </c>
      <c r="F364" t="s">
        <v>286</v>
      </c>
      <c r="I364" s="401">
        <v>147.57999999999998</v>
      </c>
      <c r="L364" s="209">
        <f t="shared" si="80"/>
        <v>149.80000000000001</v>
      </c>
      <c r="O364" s="6">
        <f>IF(P364="Yes",'MD Rates'!$B$1,R364)</f>
        <v>44652</v>
      </c>
      <c r="P364" s="5" t="str">
        <f t="shared" si="79"/>
        <v>Yes</v>
      </c>
      <c r="R364" s="6">
        <v>44652</v>
      </c>
      <c r="S364" s="48"/>
      <c r="T364" s="42" t="s">
        <v>325</v>
      </c>
      <c r="U364" s="48"/>
    </row>
    <row r="365" spans="1:21" ht="14.5" x14ac:dyDescent="0.35">
      <c r="A365" s="83" t="s">
        <v>970</v>
      </c>
      <c r="B365" s="89" t="s">
        <v>1120</v>
      </c>
      <c r="C365" s="83" t="s">
        <v>967</v>
      </c>
      <c r="D365" s="83" t="s">
        <v>921</v>
      </c>
      <c r="F365" t="s">
        <v>287</v>
      </c>
      <c r="I365" s="401">
        <v>196.76999999999998</v>
      </c>
      <c r="L365" s="209">
        <f t="shared" si="80"/>
        <v>199.73000000000002</v>
      </c>
      <c r="O365" s="6">
        <f>IF(P365="Yes",'MD Rates'!$B$1,R365)</f>
        <v>44652</v>
      </c>
      <c r="P365" s="5" t="str">
        <f t="shared" si="79"/>
        <v>Yes</v>
      </c>
      <c r="R365" s="6">
        <v>44652</v>
      </c>
      <c r="S365" s="48"/>
      <c r="T365" s="42" t="s">
        <v>325</v>
      </c>
      <c r="U365" s="48"/>
    </row>
    <row r="366" spans="1:21" x14ac:dyDescent="0.25">
      <c r="A366" s="83" t="s">
        <v>970</v>
      </c>
      <c r="B366" s="89" t="s">
        <v>1120</v>
      </c>
      <c r="C366" s="83" t="s">
        <v>967</v>
      </c>
      <c r="D366" s="83" t="s">
        <v>921</v>
      </c>
      <c r="F366" t="s">
        <v>288</v>
      </c>
      <c r="I366" s="48">
        <v>245.95999999999998</v>
      </c>
      <c r="L366" s="209">
        <f t="shared" si="80"/>
        <v>249.66</v>
      </c>
      <c r="O366" s="6">
        <f>IF(P366="Yes",'MD Rates'!$B$1,R366)</f>
        <v>44652</v>
      </c>
      <c r="P366" s="5" t="str">
        <f t="shared" si="79"/>
        <v>Yes</v>
      </c>
      <c r="R366" s="6">
        <v>44652</v>
      </c>
      <c r="S366" s="48"/>
      <c r="T366" s="42" t="s">
        <v>325</v>
      </c>
      <c r="U366" s="48"/>
    </row>
    <row r="367" spans="1:21" x14ac:dyDescent="0.25">
      <c r="A367" s="83" t="s">
        <v>970</v>
      </c>
      <c r="B367" s="89" t="s">
        <v>1120</v>
      </c>
      <c r="C367" s="83" t="s">
        <v>967</v>
      </c>
      <c r="D367" s="83" t="s">
        <v>921</v>
      </c>
      <c r="F367" t="s">
        <v>289</v>
      </c>
      <c r="I367" s="48">
        <v>150.04</v>
      </c>
      <c r="L367" s="209">
        <f t="shared" si="80"/>
        <v>152.29</v>
      </c>
      <c r="O367" s="6">
        <f>IF(P367="Yes",'MD Rates'!$B$1,R367)</f>
        <v>44652</v>
      </c>
      <c r="P367" s="5" t="str">
        <f t="shared" si="79"/>
        <v>Yes</v>
      </c>
      <c r="R367" s="6">
        <v>44652</v>
      </c>
      <c r="S367" s="48"/>
      <c r="T367" s="42" t="s">
        <v>325</v>
      </c>
      <c r="U367" s="48"/>
    </row>
    <row r="368" spans="1:21" x14ac:dyDescent="0.25">
      <c r="A368" s="83" t="s">
        <v>970</v>
      </c>
      <c r="B368" s="89" t="s">
        <v>1120</v>
      </c>
      <c r="C368" s="83" t="s">
        <v>967</v>
      </c>
      <c r="D368" s="83" t="s">
        <v>921</v>
      </c>
      <c r="F368" t="s">
        <v>290</v>
      </c>
      <c r="I368" s="48">
        <v>147.57999999999998</v>
      </c>
      <c r="L368" s="209">
        <f t="shared" si="80"/>
        <v>149.80000000000001</v>
      </c>
      <c r="O368" s="6">
        <f>IF(P368="Yes",'MD Rates'!$B$1,R368)</f>
        <v>44652</v>
      </c>
      <c r="P368" s="5" t="str">
        <f t="shared" si="79"/>
        <v>Yes</v>
      </c>
      <c r="R368" s="6">
        <v>44652</v>
      </c>
      <c r="S368" s="48"/>
      <c r="T368" s="42" t="s">
        <v>325</v>
      </c>
      <c r="U368" s="48"/>
    </row>
    <row r="369" spans="1:21" x14ac:dyDescent="0.25">
      <c r="A369" s="83" t="s">
        <v>970</v>
      </c>
      <c r="B369" s="89" t="s">
        <v>1120</v>
      </c>
      <c r="C369" s="83" t="s">
        <v>967</v>
      </c>
      <c r="D369" s="83" t="s">
        <v>921</v>
      </c>
      <c r="F369" t="s">
        <v>291</v>
      </c>
      <c r="I369" s="48">
        <v>196.78</v>
      </c>
      <c r="L369" s="209">
        <f t="shared" si="80"/>
        <v>199.74</v>
      </c>
      <c r="O369" s="6">
        <f>IF(P369="Yes",'MD Rates'!$B$1,R369)</f>
        <v>44652</v>
      </c>
      <c r="P369" s="5" t="str">
        <f t="shared" si="79"/>
        <v>Yes</v>
      </c>
      <c r="R369" s="6">
        <v>44652</v>
      </c>
      <c r="S369" s="48"/>
      <c r="T369" s="42" t="s">
        <v>325</v>
      </c>
      <c r="U369" s="48"/>
    </row>
    <row r="370" spans="1:21" x14ac:dyDescent="0.25">
      <c r="A370" s="83" t="s">
        <v>970</v>
      </c>
      <c r="B370" s="89" t="s">
        <v>1120</v>
      </c>
      <c r="C370" s="83" t="s">
        <v>967</v>
      </c>
      <c r="D370" s="83" t="s">
        <v>921</v>
      </c>
      <c r="F370" t="s">
        <v>292</v>
      </c>
      <c r="I370" s="48">
        <v>196.78</v>
      </c>
      <c r="L370" s="209">
        <f t="shared" si="80"/>
        <v>199.74</v>
      </c>
      <c r="O370" s="6">
        <f>IF(P370="Yes",'MD Rates'!$B$1,R370)</f>
        <v>44652</v>
      </c>
      <c r="P370" s="5" t="str">
        <f t="shared" si="79"/>
        <v>Yes</v>
      </c>
      <c r="R370" s="6">
        <v>44652</v>
      </c>
      <c r="S370" s="48"/>
      <c r="T370" s="42" t="s">
        <v>325</v>
      </c>
      <c r="U370" s="48"/>
    </row>
    <row r="371" spans="1:21" x14ac:dyDescent="0.25">
      <c r="A371" s="83" t="s">
        <v>970</v>
      </c>
      <c r="B371" s="89" t="s">
        <v>1120</v>
      </c>
      <c r="C371" s="83" t="s">
        <v>967</v>
      </c>
      <c r="D371" s="83" t="s">
        <v>921</v>
      </c>
      <c r="F371" t="s">
        <v>293</v>
      </c>
      <c r="I371" s="48">
        <v>295.18</v>
      </c>
      <c r="L371" s="209">
        <f t="shared" si="80"/>
        <v>299.61</v>
      </c>
      <c r="O371" s="6">
        <f>IF(P371="Yes",'MD Rates'!$B$1,R371)</f>
        <v>44652</v>
      </c>
      <c r="P371" s="5" t="str">
        <f t="shared" si="79"/>
        <v>Yes</v>
      </c>
      <c r="R371" s="6">
        <v>44652</v>
      </c>
      <c r="S371" s="48"/>
      <c r="T371" s="42" t="s">
        <v>325</v>
      </c>
      <c r="U371" s="48"/>
    </row>
    <row r="372" spans="1:21" x14ac:dyDescent="0.25">
      <c r="A372" s="83" t="s">
        <v>970</v>
      </c>
      <c r="B372" s="89" t="s">
        <v>1120</v>
      </c>
      <c r="C372" s="83" t="s">
        <v>967</v>
      </c>
      <c r="D372" s="83" t="s">
        <v>921</v>
      </c>
      <c r="F372" t="s">
        <v>294</v>
      </c>
      <c r="I372" s="48">
        <v>98.39</v>
      </c>
      <c r="L372" s="209">
        <f t="shared" si="80"/>
        <v>99.87</v>
      </c>
      <c r="O372" s="6">
        <f>IF(P372="Yes",'MD Rates'!$B$1,R372)</f>
        <v>44652</v>
      </c>
      <c r="P372" s="5" t="str">
        <f t="shared" si="79"/>
        <v>Yes</v>
      </c>
      <c r="R372" s="6">
        <v>44652</v>
      </c>
      <c r="S372" s="48"/>
      <c r="T372" s="42" t="s">
        <v>325</v>
      </c>
      <c r="U372" s="48"/>
    </row>
    <row r="373" spans="1:21" x14ac:dyDescent="0.25">
      <c r="A373" s="83" t="s">
        <v>970</v>
      </c>
      <c r="B373" s="89" t="s">
        <v>1120</v>
      </c>
      <c r="C373" s="83" t="s">
        <v>967</v>
      </c>
      <c r="D373" s="83" t="s">
        <v>921</v>
      </c>
      <c r="F373" t="s">
        <v>295</v>
      </c>
      <c r="I373" s="48">
        <v>123.02</v>
      </c>
      <c r="L373" s="209">
        <f t="shared" si="80"/>
        <v>124.87</v>
      </c>
      <c r="O373" s="6">
        <f>IF(P373="Yes",'MD Rates'!$B$1,R373)</f>
        <v>44652</v>
      </c>
      <c r="P373" s="5" t="str">
        <f t="shared" si="79"/>
        <v>Yes</v>
      </c>
      <c r="R373" s="6">
        <v>44652</v>
      </c>
      <c r="S373" s="48"/>
      <c r="T373" s="42" t="s">
        <v>325</v>
      </c>
      <c r="U373" s="48"/>
    </row>
    <row r="374" spans="1:21" x14ac:dyDescent="0.25">
      <c r="A374" s="83" t="s">
        <v>970</v>
      </c>
      <c r="B374" s="89" t="s">
        <v>1120</v>
      </c>
      <c r="C374" s="83" t="s">
        <v>967</v>
      </c>
      <c r="D374" s="83" t="s">
        <v>921</v>
      </c>
      <c r="F374" t="s">
        <v>296</v>
      </c>
      <c r="I374" s="48">
        <v>147.65</v>
      </c>
      <c r="L374" s="209">
        <f t="shared" si="80"/>
        <v>149.87</v>
      </c>
      <c r="O374" s="6">
        <f>IF(P374="Yes",'MD Rates'!$B$1,R374)</f>
        <v>44652</v>
      </c>
      <c r="P374" s="5" t="str">
        <f t="shared" si="79"/>
        <v>Yes</v>
      </c>
      <c r="R374" s="6">
        <v>44652</v>
      </c>
      <c r="S374" s="48"/>
      <c r="T374" s="42" t="s">
        <v>325</v>
      </c>
      <c r="U374" s="48"/>
    </row>
    <row r="375" spans="1:21" x14ac:dyDescent="0.25">
      <c r="A375" s="83" t="s">
        <v>970</v>
      </c>
      <c r="B375" s="89" t="s">
        <v>1120</v>
      </c>
      <c r="C375" s="83" t="s">
        <v>967</v>
      </c>
      <c r="D375" s="83" t="s">
        <v>921</v>
      </c>
      <c r="F375" t="s">
        <v>297</v>
      </c>
      <c r="I375" s="48">
        <v>172.28</v>
      </c>
      <c r="L375" s="209">
        <f t="shared" si="80"/>
        <v>174.87</v>
      </c>
      <c r="O375" s="6">
        <f>IF(P375="Yes",'MD Rates'!$B$1,R375)</f>
        <v>44652</v>
      </c>
      <c r="P375" s="5" t="str">
        <f t="shared" si="79"/>
        <v>Yes</v>
      </c>
      <c r="R375" s="6">
        <v>44652</v>
      </c>
      <c r="S375" s="48"/>
      <c r="T375" s="42" t="s">
        <v>325</v>
      </c>
      <c r="U375" s="48"/>
    </row>
    <row r="376" spans="1:21" x14ac:dyDescent="0.25">
      <c r="A376" s="83" t="s">
        <v>970</v>
      </c>
      <c r="B376" s="89" t="s">
        <v>1120</v>
      </c>
      <c r="C376" s="83" t="s">
        <v>967</v>
      </c>
      <c r="D376" s="83" t="s">
        <v>921</v>
      </c>
      <c r="F376" t="s">
        <v>298</v>
      </c>
      <c r="I376" s="48">
        <v>128.19</v>
      </c>
      <c r="L376" s="209">
        <f t="shared" si="80"/>
        <v>130.11000000000001</v>
      </c>
      <c r="O376" s="6">
        <f>IF(P376="Yes",'MD Rates'!$B$1,R376)</f>
        <v>44652</v>
      </c>
      <c r="P376" s="5" t="str">
        <f t="shared" ref="P376:P439" si="81">IF(I376&lt;&gt;L376,"Yes","No")</f>
        <v>Yes</v>
      </c>
      <c r="R376" s="6">
        <v>44652</v>
      </c>
      <c r="S376" s="48"/>
      <c r="T376" s="42" t="s">
        <v>325</v>
      </c>
      <c r="U376" s="48"/>
    </row>
    <row r="377" spans="1:21" x14ac:dyDescent="0.25">
      <c r="A377" s="83" t="s">
        <v>970</v>
      </c>
      <c r="B377" s="89" t="s">
        <v>1120</v>
      </c>
      <c r="C377" s="83" t="s">
        <v>967</v>
      </c>
      <c r="D377" s="83" t="s">
        <v>921</v>
      </c>
      <c r="F377" t="s">
        <v>299</v>
      </c>
      <c r="I377" s="48">
        <v>147.57999999999998</v>
      </c>
      <c r="L377" s="209">
        <f t="shared" si="80"/>
        <v>149.80000000000001</v>
      </c>
      <c r="O377" s="6">
        <f>IF(P377="Yes",'MD Rates'!$B$1,R377)</f>
        <v>44652</v>
      </c>
      <c r="P377" s="5" t="str">
        <f t="shared" si="81"/>
        <v>Yes</v>
      </c>
      <c r="R377" s="6">
        <v>44652</v>
      </c>
      <c r="S377" s="48"/>
      <c r="T377" s="42" t="s">
        <v>325</v>
      </c>
      <c r="U377" s="48"/>
    </row>
    <row r="378" spans="1:21" x14ac:dyDescent="0.25">
      <c r="A378" s="83" t="s">
        <v>970</v>
      </c>
      <c r="B378" s="89" t="s">
        <v>1120</v>
      </c>
      <c r="C378" s="83" t="s">
        <v>967</v>
      </c>
      <c r="D378" s="83" t="s">
        <v>921</v>
      </c>
      <c r="F378" t="s">
        <v>300</v>
      </c>
      <c r="I378" s="48">
        <v>196.76999999999998</v>
      </c>
      <c r="L378" s="209">
        <f t="shared" si="80"/>
        <v>199.73000000000002</v>
      </c>
      <c r="O378" s="6">
        <f>IF(P378="Yes",'MD Rates'!$B$1,R378)</f>
        <v>44652</v>
      </c>
      <c r="P378" s="5" t="str">
        <f t="shared" si="81"/>
        <v>Yes</v>
      </c>
      <c r="R378" s="6">
        <v>44652</v>
      </c>
      <c r="S378" s="48"/>
      <c r="T378" s="42" t="s">
        <v>325</v>
      </c>
      <c r="U378" s="48"/>
    </row>
    <row r="379" spans="1:21" x14ac:dyDescent="0.25">
      <c r="A379" s="83" t="s">
        <v>970</v>
      </c>
      <c r="B379" s="89" t="s">
        <v>1120</v>
      </c>
      <c r="C379" s="83" t="s">
        <v>967</v>
      </c>
      <c r="D379" s="83" t="s">
        <v>921</v>
      </c>
      <c r="F379" t="s">
        <v>301</v>
      </c>
      <c r="I379" s="48">
        <v>172.20999999999998</v>
      </c>
      <c r="L379" s="209">
        <f t="shared" si="80"/>
        <v>174.8</v>
      </c>
      <c r="O379" s="6">
        <f>IF(P379="Yes",'MD Rates'!$B$1,R379)</f>
        <v>44652</v>
      </c>
      <c r="P379" s="5" t="str">
        <f t="shared" si="81"/>
        <v>Yes</v>
      </c>
      <c r="R379" s="6">
        <v>44652</v>
      </c>
      <c r="S379" s="48"/>
      <c r="T379" s="42" t="s">
        <v>325</v>
      </c>
      <c r="U379" s="48"/>
    </row>
    <row r="380" spans="1:21" x14ac:dyDescent="0.25">
      <c r="A380" s="83" t="s">
        <v>970</v>
      </c>
      <c r="B380" s="89" t="s">
        <v>1120</v>
      </c>
      <c r="C380" s="83" t="s">
        <v>967</v>
      </c>
      <c r="D380" s="83" t="s">
        <v>921</v>
      </c>
      <c r="F380" t="s">
        <v>302</v>
      </c>
      <c r="I380" s="48">
        <v>196.83999999999997</v>
      </c>
      <c r="L380" s="209">
        <f t="shared" si="80"/>
        <v>199.8</v>
      </c>
      <c r="O380" s="6">
        <f>IF(P380="Yes",'MD Rates'!$B$1,R380)</f>
        <v>44652</v>
      </c>
      <c r="P380" s="5" t="str">
        <f t="shared" si="81"/>
        <v>Yes</v>
      </c>
      <c r="R380" s="6">
        <v>44652</v>
      </c>
      <c r="S380" s="48"/>
      <c r="T380" s="42" t="s">
        <v>325</v>
      </c>
      <c r="U380" s="48"/>
    </row>
    <row r="381" spans="1:21" x14ac:dyDescent="0.25">
      <c r="A381" s="83" t="s">
        <v>970</v>
      </c>
      <c r="B381" s="89" t="s">
        <v>1120</v>
      </c>
      <c r="C381" s="83" t="s">
        <v>967</v>
      </c>
      <c r="D381" s="83" t="s">
        <v>921</v>
      </c>
      <c r="F381" t="s">
        <v>303</v>
      </c>
      <c r="I381" s="48">
        <v>221.46999999999997</v>
      </c>
      <c r="L381" s="209">
        <f t="shared" si="80"/>
        <v>224.8</v>
      </c>
      <c r="O381" s="6">
        <f>IF(P381="Yes",'MD Rates'!$B$1,R381)</f>
        <v>44652</v>
      </c>
      <c r="P381" s="5" t="str">
        <f t="shared" si="81"/>
        <v>Yes</v>
      </c>
      <c r="R381" s="6">
        <v>44652</v>
      </c>
      <c r="S381" s="48"/>
      <c r="T381" s="42" t="s">
        <v>325</v>
      </c>
      <c r="U381" s="48"/>
    </row>
    <row r="382" spans="1:21" x14ac:dyDescent="0.25">
      <c r="A382" s="83" t="s">
        <v>970</v>
      </c>
      <c r="B382" s="89" t="s">
        <v>1120</v>
      </c>
      <c r="C382" s="83" t="s">
        <v>967</v>
      </c>
      <c r="D382" s="83" t="s">
        <v>921</v>
      </c>
      <c r="F382" t="s">
        <v>304</v>
      </c>
      <c r="I382" s="48">
        <v>196.78</v>
      </c>
      <c r="L382" s="209">
        <f t="shared" si="80"/>
        <v>199.74</v>
      </c>
      <c r="O382" s="6">
        <f>IF(P382="Yes",'MD Rates'!$B$1,R382)</f>
        <v>44652</v>
      </c>
      <c r="P382" s="5" t="str">
        <f t="shared" si="81"/>
        <v>Yes</v>
      </c>
      <c r="R382" s="6">
        <v>44652</v>
      </c>
      <c r="S382" s="48"/>
      <c r="T382" s="42" t="s">
        <v>325</v>
      </c>
      <c r="U382" s="48"/>
    </row>
    <row r="383" spans="1:21" x14ac:dyDescent="0.25">
      <c r="A383" s="83" t="s">
        <v>970</v>
      </c>
      <c r="B383" s="89" t="s">
        <v>1120</v>
      </c>
      <c r="C383" s="83" t="s">
        <v>967</v>
      </c>
      <c r="D383" s="83" t="s">
        <v>921</v>
      </c>
      <c r="F383" t="s">
        <v>305</v>
      </c>
      <c r="I383" s="48">
        <v>221.41</v>
      </c>
      <c r="L383" s="209">
        <f t="shared" si="80"/>
        <v>224.74</v>
      </c>
      <c r="O383" s="6">
        <f>IF(P383="Yes",'MD Rates'!$B$1,R383)</f>
        <v>44652</v>
      </c>
      <c r="P383" s="5" t="str">
        <f t="shared" si="81"/>
        <v>Yes</v>
      </c>
      <c r="R383" s="6">
        <v>44652</v>
      </c>
      <c r="S383" s="48"/>
      <c r="T383" s="42" t="s">
        <v>325</v>
      </c>
      <c r="U383" s="48"/>
    </row>
    <row r="384" spans="1:21" x14ac:dyDescent="0.25">
      <c r="A384" s="83" t="s">
        <v>970</v>
      </c>
      <c r="B384" s="89" t="s">
        <v>1120</v>
      </c>
      <c r="C384" s="83" t="s">
        <v>967</v>
      </c>
      <c r="D384" s="83" t="s">
        <v>921</v>
      </c>
      <c r="F384" t="s">
        <v>306</v>
      </c>
      <c r="I384" s="48">
        <v>246.04</v>
      </c>
      <c r="L384" s="209">
        <f t="shared" si="80"/>
        <v>249.74</v>
      </c>
      <c r="O384" s="6">
        <f>IF(P384="Yes",'MD Rates'!$B$1,R384)</f>
        <v>44652</v>
      </c>
      <c r="P384" s="5" t="str">
        <f t="shared" si="81"/>
        <v>Yes</v>
      </c>
      <c r="R384" s="6">
        <v>44652</v>
      </c>
      <c r="S384" s="48"/>
      <c r="T384" s="42" t="s">
        <v>325</v>
      </c>
      <c r="U384" s="48"/>
    </row>
    <row r="385" spans="1:21" x14ac:dyDescent="0.25">
      <c r="A385" s="83" t="s">
        <v>970</v>
      </c>
      <c r="B385" s="89" t="s">
        <v>1120</v>
      </c>
      <c r="C385" s="83" t="s">
        <v>967</v>
      </c>
      <c r="D385" s="83" t="s">
        <v>921</v>
      </c>
      <c r="F385" t="s">
        <v>307</v>
      </c>
      <c r="I385" s="48">
        <v>270.67</v>
      </c>
      <c r="L385" s="209">
        <f t="shared" si="80"/>
        <v>274.74</v>
      </c>
      <c r="O385" s="6">
        <f>IF(P385="Yes",'MD Rates'!$B$1,R385)</f>
        <v>44652</v>
      </c>
      <c r="P385" s="5" t="str">
        <f t="shared" si="81"/>
        <v>Yes</v>
      </c>
      <c r="R385" s="6">
        <v>44652</v>
      </c>
      <c r="S385" s="48"/>
      <c r="T385" s="42" t="s">
        <v>325</v>
      </c>
      <c r="U385" s="48"/>
    </row>
    <row r="386" spans="1:21" x14ac:dyDescent="0.25">
      <c r="A386" s="83" t="s">
        <v>970</v>
      </c>
      <c r="B386" s="89" t="s">
        <v>1120</v>
      </c>
      <c r="C386" s="83" t="s">
        <v>967</v>
      </c>
      <c r="D386" s="83" t="s">
        <v>921</v>
      </c>
      <c r="F386" t="s">
        <v>308</v>
      </c>
      <c r="I386" s="48">
        <v>49.19</v>
      </c>
      <c r="L386" s="209">
        <f t="shared" si="80"/>
        <v>49.93</v>
      </c>
      <c r="O386" s="6">
        <f>IF(P386="Yes",'MD Rates'!$B$1,R386)</f>
        <v>44652</v>
      </c>
      <c r="P386" s="5" t="str">
        <f t="shared" si="81"/>
        <v>Yes</v>
      </c>
      <c r="R386" s="6">
        <v>44652</v>
      </c>
      <c r="S386" s="48"/>
      <c r="T386" s="42" t="s">
        <v>325</v>
      </c>
      <c r="U386" s="48"/>
    </row>
    <row r="387" spans="1:21" ht="14.5" x14ac:dyDescent="0.35">
      <c r="A387" s="83" t="s">
        <v>970</v>
      </c>
      <c r="B387" s="89" t="s">
        <v>1120</v>
      </c>
      <c r="C387" s="83" t="s">
        <v>967</v>
      </c>
      <c r="D387" s="83" t="s">
        <v>374</v>
      </c>
      <c r="F387" t="s">
        <v>285</v>
      </c>
      <c r="I387" s="401">
        <v>98.39</v>
      </c>
      <c r="L387" s="209">
        <f t="shared" si="80"/>
        <v>99.87</v>
      </c>
      <c r="O387" s="6">
        <f>IF(P387="Yes",'MD Rates'!$B$1,R387)</f>
        <v>44652</v>
      </c>
      <c r="P387" s="5" t="str">
        <f t="shared" si="81"/>
        <v>Yes</v>
      </c>
      <c r="R387" s="6">
        <v>44652</v>
      </c>
      <c r="S387" s="48"/>
      <c r="T387" s="42" t="s">
        <v>325</v>
      </c>
      <c r="U387" s="48"/>
    </row>
    <row r="388" spans="1:21" ht="14.5" x14ac:dyDescent="0.35">
      <c r="A388" s="83" t="s">
        <v>970</v>
      </c>
      <c r="B388" s="89" t="s">
        <v>1120</v>
      </c>
      <c r="C388" s="83" t="s">
        <v>967</v>
      </c>
      <c r="D388" s="83" t="s">
        <v>374</v>
      </c>
      <c r="F388" t="s">
        <v>286</v>
      </c>
      <c r="I388" s="401">
        <v>147.57999999999998</v>
      </c>
      <c r="L388" s="209">
        <f t="shared" si="80"/>
        <v>149.80000000000001</v>
      </c>
      <c r="O388" s="6">
        <f>IF(P388="Yes",'MD Rates'!$B$1,R388)</f>
        <v>44652</v>
      </c>
      <c r="P388" s="5" t="str">
        <f t="shared" si="81"/>
        <v>Yes</v>
      </c>
      <c r="R388" s="6">
        <v>44652</v>
      </c>
      <c r="S388" s="48"/>
      <c r="T388" s="42" t="s">
        <v>325</v>
      </c>
      <c r="U388" s="48"/>
    </row>
    <row r="389" spans="1:21" ht="14.5" x14ac:dyDescent="0.35">
      <c r="A389" s="83" t="s">
        <v>970</v>
      </c>
      <c r="B389" s="89" t="s">
        <v>1120</v>
      </c>
      <c r="C389" s="83" t="s">
        <v>967</v>
      </c>
      <c r="D389" s="83" t="s">
        <v>374</v>
      </c>
      <c r="F389" t="s">
        <v>287</v>
      </c>
      <c r="I389" s="401">
        <v>196.76999999999998</v>
      </c>
      <c r="L389" s="209">
        <f t="shared" si="80"/>
        <v>199.73000000000002</v>
      </c>
      <c r="O389" s="6">
        <f>IF(P389="Yes",'MD Rates'!$B$1,R389)</f>
        <v>44652</v>
      </c>
      <c r="P389" s="5" t="str">
        <f t="shared" si="81"/>
        <v>Yes</v>
      </c>
      <c r="R389" s="6">
        <v>44652</v>
      </c>
      <c r="S389" s="48"/>
      <c r="T389" s="42" t="s">
        <v>325</v>
      </c>
      <c r="U389" s="48"/>
    </row>
    <row r="390" spans="1:21" x14ac:dyDescent="0.25">
      <c r="A390" s="83" t="s">
        <v>970</v>
      </c>
      <c r="B390" s="89" t="s">
        <v>1120</v>
      </c>
      <c r="C390" s="83" t="s">
        <v>967</v>
      </c>
      <c r="D390" s="83" t="s">
        <v>374</v>
      </c>
      <c r="F390" t="s">
        <v>288</v>
      </c>
      <c r="I390" s="48">
        <v>245.95999999999998</v>
      </c>
      <c r="L390" s="209">
        <f t="shared" si="80"/>
        <v>249.66</v>
      </c>
      <c r="O390" s="6">
        <f>IF(P390="Yes",'MD Rates'!$B$1,R390)</f>
        <v>44652</v>
      </c>
      <c r="P390" s="5" t="str">
        <f t="shared" si="81"/>
        <v>Yes</v>
      </c>
      <c r="R390" s="6">
        <v>44652</v>
      </c>
      <c r="S390" s="48"/>
      <c r="T390" s="42" t="s">
        <v>325</v>
      </c>
      <c r="U390" s="48"/>
    </row>
    <row r="391" spans="1:21" x14ac:dyDescent="0.25">
      <c r="A391" s="83" t="s">
        <v>970</v>
      </c>
      <c r="B391" s="89" t="s">
        <v>1120</v>
      </c>
      <c r="C391" s="83" t="s">
        <v>967</v>
      </c>
      <c r="D391" s="83" t="s">
        <v>374</v>
      </c>
      <c r="F391" t="s">
        <v>289</v>
      </c>
      <c r="I391" s="48">
        <v>150.04</v>
      </c>
      <c r="L391" s="209">
        <f t="shared" si="80"/>
        <v>152.29</v>
      </c>
      <c r="O391" s="6">
        <f>IF(P391="Yes",'MD Rates'!$B$1,R391)</f>
        <v>44652</v>
      </c>
      <c r="P391" s="5" t="str">
        <f t="shared" si="81"/>
        <v>Yes</v>
      </c>
      <c r="R391" s="6">
        <v>44652</v>
      </c>
      <c r="S391" s="48"/>
      <c r="T391" s="42" t="s">
        <v>325</v>
      </c>
      <c r="U391" s="48"/>
    </row>
    <row r="392" spans="1:21" x14ac:dyDescent="0.25">
      <c r="A392" s="83" t="s">
        <v>970</v>
      </c>
      <c r="B392" s="89" t="s">
        <v>1120</v>
      </c>
      <c r="C392" s="83" t="s">
        <v>967</v>
      </c>
      <c r="D392" s="83" t="s">
        <v>374</v>
      </c>
      <c r="F392" t="s">
        <v>290</v>
      </c>
      <c r="I392" s="48">
        <v>147.57999999999998</v>
      </c>
      <c r="L392" s="209">
        <f t="shared" si="80"/>
        <v>149.80000000000001</v>
      </c>
      <c r="O392" s="6">
        <f>IF(P392="Yes",'MD Rates'!$B$1,R392)</f>
        <v>44652</v>
      </c>
      <c r="P392" s="5" t="str">
        <f t="shared" si="81"/>
        <v>Yes</v>
      </c>
      <c r="R392" s="6">
        <v>44652</v>
      </c>
      <c r="S392" s="48"/>
      <c r="T392" s="42" t="s">
        <v>325</v>
      </c>
      <c r="U392" s="48"/>
    </row>
    <row r="393" spans="1:21" x14ac:dyDescent="0.25">
      <c r="A393" s="83" t="s">
        <v>970</v>
      </c>
      <c r="B393" s="89" t="s">
        <v>1120</v>
      </c>
      <c r="C393" s="83" t="s">
        <v>967</v>
      </c>
      <c r="D393" s="83" t="s">
        <v>374</v>
      </c>
      <c r="F393" t="s">
        <v>291</v>
      </c>
      <c r="I393" s="48">
        <v>196.78</v>
      </c>
      <c r="L393" s="209">
        <f t="shared" si="80"/>
        <v>199.74</v>
      </c>
      <c r="O393" s="6">
        <f>IF(P393="Yes",'MD Rates'!$B$1,R393)</f>
        <v>44652</v>
      </c>
      <c r="P393" s="5" t="str">
        <f t="shared" si="81"/>
        <v>Yes</v>
      </c>
      <c r="R393" s="6">
        <v>44652</v>
      </c>
      <c r="S393" s="48"/>
      <c r="T393" s="42" t="s">
        <v>325</v>
      </c>
      <c r="U393" s="48"/>
    </row>
    <row r="394" spans="1:21" x14ac:dyDescent="0.25">
      <c r="A394" s="83" t="s">
        <v>970</v>
      </c>
      <c r="B394" s="89" t="s">
        <v>1120</v>
      </c>
      <c r="C394" s="83" t="s">
        <v>967</v>
      </c>
      <c r="D394" s="83" t="s">
        <v>374</v>
      </c>
      <c r="F394" t="s">
        <v>292</v>
      </c>
      <c r="I394" s="48">
        <v>196.78</v>
      </c>
      <c r="L394" s="209">
        <f t="shared" si="80"/>
        <v>199.74</v>
      </c>
      <c r="O394" s="6">
        <f>IF(P394="Yes",'MD Rates'!$B$1,R394)</f>
        <v>44652</v>
      </c>
      <c r="P394" s="5" t="str">
        <f t="shared" si="81"/>
        <v>Yes</v>
      </c>
      <c r="R394" s="6">
        <v>44652</v>
      </c>
      <c r="S394" s="48"/>
      <c r="T394" s="42" t="s">
        <v>325</v>
      </c>
      <c r="U394" s="48"/>
    </row>
    <row r="395" spans="1:21" x14ac:dyDescent="0.25">
      <c r="A395" s="83" t="s">
        <v>970</v>
      </c>
      <c r="B395" s="89" t="s">
        <v>1120</v>
      </c>
      <c r="C395" s="83" t="s">
        <v>967</v>
      </c>
      <c r="D395" s="83" t="s">
        <v>374</v>
      </c>
      <c r="F395" t="s">
        <v>293</v>
      </c>
      <c r="I395" s="48">
        <v>295.18</v>
      </c>
      <c r="L395" s="209">
        <f t="shared" si="80"/>
        <v>299.61</v>
      </c>
      <c r="O395" s="6">
        <f>IF(P395="Yes",'MD Rates'!$B$1,R395)</f>
        <v>44652</v>
      </c>
      <c r="P395" s="5" t="str">
        <f t="shared" si="81"/>
        <v>Yes</v>
      </c>
      <c r="R395" s="6">
        <v>44652</v>
      </c>
      <c r="S395" s="48"/>
      <c r="T395" s="42" t="s">
        <v>325</v>
      </c>
      <c r="U395" s="48"/>
    </row>
    <row r="396" spans="1:21" x14ac:dyDescent="0.25">
      <c r="A396" s="83" t="s">
        <v>970</v>
      </c>
      <c r="B396" s="89" t="s">
        <v>1120</v>
      </c>
      <c r="C396" s="83" t="s">
        <v>967</v>
      </c>
      <c r="D396" s="83" t="s">
        <v>374</v>
      </c>
      <c r="F396" t="s">
        <v>294</v>
      </c>
      <c r="I396" s="48">
        <v>98.39</v>
      </c>
      <c r="L396" s="209">
        <f t="shared" si="80"/>
        <v>99.87</v>
      </c>
      <c r="O396" s="6">
        <f>IF(P396="Yes",'MD Rates'!$B$1,R396)</f>
        <v>44652</v>
      </c>
      <c r="P396" s="5" t="str">
        <f t="shared" si="81"/>
        <v>Yes</v>
      </c>
      <c r="R396" s="6">
        <v>44652</v>
      </c>
      <c r="S396" s="48"/>
      <c r="T396" s="42" t="s">
        <v>325</v>
      </c>
      <c r="U396" s="48"/>
    </row>
    <row r="397" spans="1:21" x14ac:dyDescent="0.25">
      <c r="A397" s="83" t="s">
        <v>970</v>
      </c>
      <c r="B397" s="89" t="s">
        <v>1120</v>
      </c>
      <c r="C397" s="83" t="s">
        <v>967</v>
      </c>
      <c r="D397" s="83" t="s">
        <v>374</v>
      </c>
      <c r="F397" t="s">
        <v>295</v>
      </c>
      <c r="I397" s="48">
        <v>123.02</v>
      </c>
      <c r="L397" s="209">
        <f t="shared" si="80"/>
        <v>124.87</v>
      </c>
      <c r="O397" s="6">
        <f>IF(P397="Yes",'MD Rates'!$B$1,R397)</f>
        <v>44652</v>
      </c>
      <c r="P397" s="5" t="str">
        <f t="shared" si="81"/>
        <v>Yes</v>
      </c>
      <c r="R397" s="6">
        <v>44652</v>
      </c>
      <c r="S397" s="48"/>
      <c r="T397" s="42" t="s">
        <v>325</v>
      </c>
      <c r="U397" s="48"/>
    </row>
    <row r="398" spans="1:21" x14ac:dyDescent="0.25">
      <c r="A398" s="83" t="s">
        <v>970</v>
      </c>
      <c r="B398" s="89" t="s">
        <v>1120</v>
      </c>
      <c r="C398" s="83" t="s">
        <v>967</v>
      </c>
      <c r="D398" s="83" t="s">
        <v>374</v>
      </c>
      <c r="F398" t="s">
        <v>296</v>
      </c>
      <c r="I398" s="48">
        <v>147.65</v>
      </c>
      <c r="L398" s="209">
        <f t="shared" si="80"/>
        <v>149.87</v>
      </c>
      <c r="O398" s="6">
        <f>IF(P398="Yes",'MD Rates'!$B$1,R398)</f>
        <v>44652</v>
      </c>
      <c r="P398" s="5" t="str">
        <f t="shared" si="81"/>
        <v>Yes</v>
      </c>
      <c r="R398" s="6">
        <v>44652</v>
      </c>
      <c r="S398" s="48"/>
      <c r="T398" s="42" t="s">
        <v>325</v>
      </c>
      <c r="U398" s="48"/>
    </row>
    <row r="399" spans="1:21" x14ac:dyDescent="0.25">
      <c r="A399" s="83" t="s">
        <v>970</v>
      </c>
      <c r="B399" s="89" t="s">
        <v>1120</v>
      </c>
      <c r="C399" s="83" t="s">
        <v>967</v>
      </c>
      <c r="D399" s="83" t="s">
        <v>374</v>
      </c>
      <c r="F399" t="s">
        <v>297</v>
      </c>
      <c r="I399" s="48">
        <v>172.28</v>
      </c>
      <c r="L399" s="209">
        <f t="shared" si="80"/>
        <v>174.87</v>
      </c>
      <c r="O399" s="6">
        <f>IF(P399="Yes",'MD Rates'!$B$1,R399)</f>
        <v>44652</v>
      </c>
      <c r="P399" s="5" t="str">
        <f t="shared" si="81"/>
        <v>Yes</v>
      </c>
      <c r="R399" s="6">
        <v>44652</v>
      </c>
      <c r="S399" s="48"/>
      <c r="T399" s="42" t="s">
        <v>325</v>
      </c>
      <c r="U399" s="48"/>
    </row>
    <row r="400" spans="1:21" x14ac:dyDescent="0.25">
      <c r="A400" s="83" t="s">
        <v>970</v>
      </c>
      <c r="B400" s="89" t="s">
        <v>1120</v>
      </c>
      <c r="C400" s="83" t="s">
        <v>967</v>
      </c>
      <c r="D400" s="83" t="s">
        <v>374</v>
      </c>
      <c r="F400" t="s">
        <v>298</v>
      </c>
      <c r="I400" s="48">
        <v>128.19</v>
      </c>
      <c r="L400" s="209">
        <f t="shared" si="80"/>
        <v>130.11000000000001</v>
      </c>
      <c r="O400" s="6">
        <f>IF(P400="Yes",'MD Rates'!$B$1,R400)</f>
        <v>44652</v>
      </c>
      <c r="P400" s="5" t="str">
        <f t="shared" si="81"/>
        <v>Yes</v>
      </c>
      <c r="R400" s="6">
        <v>44652</v>
      </c>
      <c r="S400" s="48"/>
      <c r="T400" s="42" t="s">
        <v>325</v>
      </c>
      <c r="U400" s="48"/>
    </row>
    <row r="401" spans="1:21" x14ac:dyDescent="0.25">
      <c r="A401" s="83" t="s">
        <v>970</v>
      </c>
      <c r="B401" s="89" t="s">
        <v>1120</v>
      </c>
      <c r="C401" s="83" t="s">
        <v>967</v>
      </c>
      <c r="D401" s="83" t="s">
        <v>374</v>
      </c>
      <c r="F401" t="s">
        <v>299</v>
      </c>
      <c r="I401" s="48">
        <v>147.57999999999998</v>
      </c>
      <c r="L401" s="209">
        <f t="shared" si="80"/>
        <v>149.80000000000001</v>
      </c>
      <c r="O401" s="6">
        <f>IF(P401="Yes",'MD Rates'!$B$1,R401)</f>
        <v>44652</v>
      </c>
      <c r="P401" s="5" t="str">
        <f t="shared" si="81"/>
        <v>Yes</v>
      </c>
      <c r="R401" s="6">
        <v>44652</v>
      </c>
      <c r="S401" s="48"/>
      <c r="T401" s="42" t="s">
        <v>325</v>
      </c>
      <c r="U401" s="48"/>
    </row>
    <row r="402" spans="1:21" x14ac:dyDescent="0.25">
      <c r="A402" s="83" t="s">
        <v>970</v>
      </c>
      <c r="B402" s="89" t="s">
        <v>1120</v>
      </c>
      <c r="C402" s="83" t="s">
        <v>967</v>
      </c>
      <c r="D402" s="83" t="s">
        <v>374</v>
      </c>
      <c r="F402" t="s">
        <v>300</v>
      </c>
      <c r="I402" s="48">
        <v>196.76999999999998</v>
      </c>
      <c r="L402" s="209">
        <f t="shared" si="80"/>
        <v>199.73000000000002</v>
      </c>
      <c r="O402" s="6">
        <f>IF(P402="Yes",'MD Rates'!$B$1,R402)</f>
        <v>44652</v>
      </c>
      <c r="P402" s="5" t="str">
        <f t="shared" si="81"/>
        <v>Yes</v>
      </c>
      <c r="R402" s="6">
        <v>44652</v>
      </c>
      <c r="S402" s="48"/>
      <c r="T402" s="42" t="s">
        <v>325</v>
      </c>
      <c r="U402" s="48"/>
    </row>
    <row r="403" spans="1:21" x14ac:dyDescent="0.25">
      <c r="A403" s="83" t="s">
        <v>970</v>
      </c>
      <c r="B403" s="89" t="s">
        <v>1120</v>
      </c>
      <c r="C403" s="83" t="s">
        <v>967</v>
      </c>
      <c r="D403" s="83" t="s">
        <v>374</v>
      </c>
      <c r="F403" t="s">
        <v>301</v>
      </c>
      <c r="I403" s="48">
        <v>172.20999999999998</v>
      </c>
      <c r="L403" s="209">
        <f t="shared" si="80"/>
        <v>174.8</v>
      </c>
      <c r="O403" s="6">
        <f>IF(P403="Yes",'MD Rates'!$B$1,R403)</f>
        <v>44652</v>
      </c>
      <c r="P403" s="5" t="str">
        <f t="shared" si="81"/>
        <v>Yes</v>
      </c>
      <c r="R403" s="6">
        <v>44652</v>
      </c>
      <c r="S403" s="48"/>
      <c r="T403" s="42" t="s">
        <v>325</v>
      </c>
      <c r="U403" s="48"/>
    </row>
    <row r="404" spans="1:21" x14ac:dyDescent="0.25">
      <c r="A404" s="83" t="s">
        <v>970</v>
      </c>
      <c r="B404" s="89" t="s">
        <v>1120</v>
      </c>
      <c r="C404" s="83" t="s">
        <v>967</v>
      </c>
      <c r="D404" s="83" t="s">
        <v>374</v>
      </c>
      <c r="F404" t="s">
        <v>302</v>
      </c>
      <c r="I404" s="48">
        <v>196.83999999999997</v>
      </c>
      <c r="L404" s="209">
        <f t="shared" si="80"/>
        <v>199.8</v>
      </c>
      <c r="O404" s="6">
        <f>IF(P404="Yes",'MD Rates'!$B$1,R404)</f>
        <v>44652</v>
      </c>
      <c r="P404" s="5" t="str">
        <f t="shared" si="81"/>
        <v>Yes</v>
      </c>
      <c r="R404" s="6">
        <v>44652</v>
      </c>
      <c r="S404" s="48"/>
      <c r="T404" s="42" t="s">
        <v>325</v>
      </c>
      <c r="U404" s="48"/>
    </row>
    <row r="405" spans="1:21" x14ac:dyDescent="0.25">
      <c r="A405" s="83" t="s">
        <v>970</v>
      </c>
      <c r="B405" s="89" t="s">
        <v>1120</v>
      </c>
      <c r="C405" s="83" t="s">
        <v>967</v>
      </c>
      <c r="D405" s="83" t="s">
        <v>374</v>
      </c>
      <c r="F405" t="s">
        <v>303</v>
      </c>
      <c r="I405" s="48">
        <v>221.46999999999997</v>
      </c>
      <c r="L405" s="209">
        <f t="shared" si="80"/>
        <v>224.8</v>
      </c>
      <c r="O405" s="6">
        <f>IF(P405="Yes",'MD Rates'!$B$1,R405)</f>
        <v>44652</v>
      </c>
      <c r="P405" s="5" t="str">
        <f t="shared" si="81"/>
        <v>Yes</v>
      </c>
      <c r="R405" s="6">
        <v>44652</v>
      </c>
      <c r="S405" s="48"/>
      <c r="T405" s="42" t="s">
        <v>325</v>
      </c>
      <c r="U405" s="48"/>
    </row>
    <row r="406" spans="1:21" x14ac:dyDescent="0.25">
      <c r="A406" s="83" t="s">
        <v>970</v>
      </c>
      <c r="B406" s="89" t="s">
        <v>1120</v>
      </c>
      <c r="C406" s="83" t="s">
        <v>967</v>
      </c>
      <c r="D406" s="83" t="s">
        <v>374</v>
      </c>
      <c r="F406" t="s">
        <v>304</v>
      </c>
      <c r="I406" s="48">
        <v>196.78</v>
      </c>
      <c r="L406" s="209">
        <f t="shared" si="80"/>
        <v>199.74</v>
      </c>
      <c r="O406" s="6">
        <f>IF(P406="Yes",'MD Rates'!$B$1,R406)</f>
        <v>44652</v>
      </c>
      <c r="P406" s="5" t="str">
        <f t="shared" si="81"/>
        <v>Yes</v>
      </c>
      <c r="R406" s="6">
        <v>44652</v>
      </c>
      <c r="S406" s="48"/>
      <c r="T406" s="42" t="s">
        <v>325</v>
      </c>
      <c r="U406" s="48"/>
    </row>
    <row r="407" spans="1:21" x14ac:dyDescent="0.25">
      <c r="A407" s="83" t="s">
        <v>970</v>
      </c>
      <c r="B407" s="89" t="s">
        <v>1120</v>
      </c>
      <c r="C407" s="83" t="s">
        <v>967</v>
      </c>
      <c r="D407" s="83" t="s">
        <v>374</v>
      </c>
      <c r="F407" t="s">
        <v>305</v>
      </c>
      <c r="I407" s="48">
        <v>221.41</v>
      </c>
      <c r="L407" s="209">
        <f t="shared" si="80"/>
        <v>224.74</v>
      </c>
      <c r="O407" s="6">
        <f>IF(P407="Yes",'MD Rates'!$B$1,R407)</f>
        <v>44652</v>
      </c>
      <c r="P407" s="5" t="str">
        <f t="shared" si="81"/>
        <v>Yes</v>
      </c>
      <c r="R407" s="6">
        <v>44652</v>
      </c>
      <c r="S407" s="48"/>
      <c r="T407" s="42" t="s">
        <v>325</v>
      </c>
      <c r="U407" s="48"/>
    </row>
    <row r="408" spans="1:21" x14ac:dyDescent="0.25">
      <c r="A408" s="83" t="s">
        <v>970</v>
      </c>
      <c r="B408" s="89" t="s">
        <v>1120</v>
      </c>
      <c r="C408" s="83" t="s">
        <v>967</v>
      </c>
      <c r="D408" s="83" t="s">
        <v>374</v>
      </c>
      <c r="F408" t="s">
        <v>306</v>
      </c>
      <c r="I408" s="48">
        <v>246.04</v>
      </c>
      <c r="L408" s="209">
        <f t="shared" si="80"/>
        <v>249.74</v>
      </c>
      <c r="O408" s="6">
        <f>IF(P408="Yes",'MD Rates'!$B$1,R408)</f>
        <v>44652</v>
      </c>
      <c r="P408" s="5" t="str">
        <f t="shared" si="81"/>
        <v>Yes</v>
      </c>
      <c r="R408" s="6">
        <v>44652</v>
      </c>
      <c r="S408" s="48"/>
      <c r="T408" s="42" t="s">
        <v>325</v>
      </c>
      <c r="U408" s="48"/>
    </row>
    <row r="409" spans="1:21" x14ac:dyDescent="0.25">
      <c r="A409" s="83" t="s">
        <v>970</v>
      </c>
      <c r="B409" s="89" t="s">
        <v>1120</v>
      </c>
      <c r="C409" s="83" t="s">
        <v>967</v>
      </c>
      <c r="D409" s="83" t="s">
        <v>374</v>
      </c>
      <c r="F409" t="s">
        <v>307</v>
      </c>
      <c r="I409" s="48">
        <v>270.67</v>
      </c>
      <c r="L409" s="209">
        <f t="shared" si="80"/>
        <v>274.74</v>
      </c>
      <c r="O409" s="6">
        <f>IF(P409="Yes",'MD Rates'!$B$1,R409)</f>
        <v>44652</v>
      </c>
      <c r="P409" s="5" t="str">
        <f t="shared" si="81"/>
        <v>Yes</v>
      </c>
      <c r="R409" s="6">
        <v>44652</v>
      </c>
      <c r="S409" s="48"/>
      <c r="T409" s="42" t="s">
        <v>325</v>
      </c>
      <c r="U409" s="48"/>
    </row>
    <row r="410" spans="1:21" x14ac:dyDescent="0.25">
      <c r="A410" s="83" t="s">
        <v>970</v>
      </c>
      <c r="B410" s="89" t="s">
        <v>1120</v>
      </c>
      <c r="C410" s="83" t="s">
        <v>967</v>
      </c>
      <c r="D410" s="83" t="s">
        <v>374</v>
      </c>
      <c r="F410" t="s">
        <v>308</v>
      </c>
      <c r="I410" s="48">
        <v>49.19</v>
      </c>
      <c r="L410" s="209">
        <f t="shared" si="80"/>
        <v>49.93</v>
      </c>
      <c r="O410" s="6">
        <f>IF(P410="Yes",'MD Rates'!$B$1,R410)</f>
        <v>44652</v>
      </c>
      <c r="P410" s="5" t="str">
        <f t="shared" si="81"/>
        <v>Yes</v>
      </c>
      <c r="R410" s="6">
        <v>44652</v>
      </c>
      <c r="S410" s="48"/>
      <c r="T410" s="42" t="s">
        <v>325</v>
      </c>
      <c r="U410" s="48"/>
    </row>
    <row r="411" spans="1:21" ht="14.5" x14ac:dyDescent="0.35">
      <c r="A411" s="83" t="s">
        <v>970</v>
      </c>
      <c r="B411" s="89" t="s">
        <v>1120</v>
      </c>
      <c r="C411" s="83" t="s">
        <v>967</v>
      </c>
      <c r="D411" s="83" t="s">
        <v>971</v>
      </c>
      <c r="F411" t="s">
        <v>285</v>
      </c>
      <c r="I411" s="401">
        <v>98.39</v>
      </c>
      <c r="L411" s="209">
        <f t="shared" si="80"/>
        <v>99.87</v>
      </c>
      <c r="O411" s="6">
        <f>IF(P411="Yes",'MD Rates'!$B$1,R411)</f>
        <v>44652</v>
      </c>
      <c r="P411" s="5" t="str">
        <f t="shared" si="81"/>
        <v>Yes</v>
      </c>
      <c r="R411" s="6">
        <v>44652</v>
      </c>
      <c r="S411" s="48"/>
      <c r="T411" s="42" t="s">
        <v>325</v>
      </c>
      <c r="U411" s="48"/>
    </row>
    <row r="412" spans="1:21" ht="14.5" x14ac:dyDescent="0.35">
      <c r="A412" s="83" t="s">
        <v>970</v>
      </c>
      <c r="B412" s="89" t="s">
        <v>1120</v>
      </c>
      <c r="C412" s="83" t="s">
        <v>967</v>
      </c>
      <c r="D412" s="83" t="s">
        <v>971</v>
      </c>
      <c r="F412" t="s">
        <v>286</v>
      </c>
      <c r="I412" s="401">
        <v>147.57999999999998</v>
      </c>
      <c r="L412" s="209">
        <f t="shared" si="80"/>
        <v>149.80000000000001</v>
      </c>
      <c r="O412" s="6">
        <f>IF(P412="Yes",'MD Rates'!$B$1,R412)</f>
        <v>44652</v>
      </c>
      <c r="P412" s="5" t="str">
        <f t="shared" si="81"/>
        <v>Yes</v>
      </c>
      <c r="R412" s="6">
        <v>44652</v>
      </c>
      <c r="S412" s="48"/>
      <c r="T412" s="42" t="s">
        <v>325</v>
      </c>
      <c r="U412" s="48"/>
    </row>
    <row r="413" spans="1:21" ht="14.5" x14ac:dyDescent="0.35">
      <c r="A413" s="83" t="s">
        <v>970</v>
      </c>
      <c r="B413" s="89" t="s">
        <v>1120</v>
      </c>
      <c r="C413" s="83" t="s">
        <v>967</v>
      </c>
      <c r="D413" s="83" t="s">
        <v>971</v>
      </c>
      <c r="F413" t="s">
        <v>287</v>
      </c>
      <c r="I413" s="401">
        <v>196.76999999999998</v>
      </c>
      <c r="L413" s="209">
        <f t="shared" si="80"/>
        <v>199.73000000000002</v>
      </c>
      <c r="O413" s="6">
        <f>IF(P413="Yes",'MD Rates'!$B$1,R413)</f>
        <v>44652</v>
      </c>
      <c r="P413" s="5" t="str">
        <f t="shared" si="81"/>
        <v>Yes</v>
      </c>
      <c r="R413" s="6">
        <v>44652</v>
      </c>
      <c r="S413" s="48"/>
      <c r="T413" s="42" t="s">
        <v>325</v>
      </c>
      <c r="U413" s="48"/>
    </row>
    <row r="414" spans="1:21" x14ac:dyDescent="0.25">
      <c r="A414" s="83" t="s">
        <v>970</v>
      </c>
      <c r="B414" s="89" t="s">
        <v>1120</v>
      </c>
      <c r="C414" s="83" t="s">
        <v>967</v>
      </c>
      <c r="D414" s="83" t="s">
        <v>971</v>
      </c>
      <c r="F414" t="s">
        <v>288</v>
      </c>
      <c r="I414" s="48">
        <v>245.95999999999998</v>
      </c>
      <c r="L414" s="209">
        <f t="shared" si="80"/>
        <v>249.66</v>
      </c>
      <c r="O414" s="6">
        <f>IF(P414="Yes",'MD Rates'!$B$1,R414)</f>
        <v>44652</v>
      </c>
      <c r="P414" s="5" t="str">
        <f t="shared" si="81"/>
        <v>Yes</v>
      </c>
      <c r="R414" s="6">
        <v>44652</v>
      </c>
      <c r="S414" s="48"/>
      <c r="T414" s="42" t="s">
        <v>325</v>
      </c>
      <c r="U414" s="48"/>
    </row>
    <row r="415" spans="1:21" x14ac:dyDescent="0.25">
      <c r="A415" s="83" t="s">
        <v>970</v>
      </c>
      <c r="B415" s="89" t="s">
        <v>1120</v>
      </c>
      <c r="C415" s="83" t="s">
        <v>967</v>
      </c>
      <c r="D415" s="83" t="s">
        <v>971</v>
      </c>
      <c r="F415" t="s">
        <v>289</v>
      </c>
      <c r="I415" s="48">
        <v>150.04</v>
      </c>
      <c r="L415" s="209">
        <f t="shared" si="80"/>
        <v>152.29</v>
      </c>
      <c r="O415" s="6">
        <f>IF(P415="Yes",'MD Rates'!$B$1,R415)</f>
        <v>44652</v>
      </c>
      <c r="P415" s="5" t="str">
        <f t="shared" si="81"/>
        <v>Yes</v>
      </c>
      <c r="R415" s="6">
        <v>44652</v>
      </c>
      <c r="S415" s="48"/>
      <c r="T415" s="42" t="s">
        <v>325</v>
      </c>
      <c r="U415" s="48"/>
    </row>
    <row r="416" spans="1:21" x14ac:dyDescent="0.25">
      <c r="A416" s="83" t="s">
        <v>970</v>
      </c>
      <c r="B416" s="89" t="s">
        <v>1120</v>
      </c>
      <c r="C416" s="83" t="s">
        <v>967</v>
      </c>
      <c r="D416" s="83" t="s">
        <v>971</v>
      </c>
      <c r="F416" t="s">
        <v>290</v>
      </c>
      <c r="I416" s="48">
        <v>147.57999999999998</v>
      </c>
      <c r="L416" s="209">
        <f t="shared" si="80"/>
        <v>149.80000000000001</v>
      </c>
      <c r="O416" s="6">
        <f>IF(P416="Yes",'MD Rates'!$B$1,R416)</f>
        <v>44652</v>
      </c>
      <c r="P416" s="5" t="str">
        <f t="shared" si="81"/>
        <v>Yes</v>
      </c>
      <c r="R416" s="6">
        <v>44652</v>
      </c>
      <c r="S416" s="48"/>
      <c r="T416" s="42" t="s">
        <v>325</v>
      </c>
      <c r="U416" s="48"/>
    </row>
    <row r="417" spans="1:21" x14ac:dyDescent="0.25">
      <c r="A417" s="83" t="s">
        <v>970</v>
      </c>
      <c r="B417" s="89" t="s">
        <v>1120</v>
      </c>
      <c r="C417" s="83" t="s">
        <v>967</v>
      </c>
      <c r="D417" s="83" t="s">
        <v>971</v>
      </c>
      <c r="F417" t="s">
        <v>291</v>
      </c>
      <c r="I417" s="48">
        <v>196.78</v>
      </c>
      <c r="L417" s="209">
        <f t="shared" si="80"/>
        <v>199.74</v>
      </c>
      <c r="O417" s="6">
        <f>IF(P417="Yes",'MD Rates'!$B$1,R417)</f>
        <v>44652</v>
      </c>
      <c r="P417" s="5" t="str">
        <f t="shared" si="81"/>
        <v>Yes</v>
      </c>
      <c r="R417" s="6">
        <v>44652</v>
      </c>
      <c r="S417" s="48"/>
      <c r="T417" s="42" t="s">
        <v>325</v>
      </c>
      <c r="U417" s="48"/>
    </row>
    <row r="418" spans="1:21" x14ac:dyDescent="0.25">
      <c r="A418" s="83" t="s">
        <v>970</v>
      </c>
      <c r="B418" s="89" t="s">
        <v>1120</v>
      </c>
      <c r="C418" s="83" t="s">
        <v>967</v>
      </c>
      <c r="D418" s="83" t="s">
        <v>971</v>
      </c>
      <c r="F418" t="s">
        <v>292</v>
      </c>
      <c r="I418" s="48">
        <v>196.78</v>
      </c>
      <c r="L418" s="209">
        <f t="shared" si="80"/>
        <v>199.74</v>
      </c>
      <c r="O418" s="6">
        <f>IF(P418="Yes",'MD Rates'!$B$1,R418)</f>
        <v>44652</v>
      </c>
      <c r="P418" s="5" t="str">
        <f t="shared" si="81"/>
        <v>Yes</v>
      </c>
      <c r="R418" s="6">
        <v>44652</v>
      </c>
      <c r="S418" s="48"/>
      <c r="T418" s="42" t="s">
        <v>325</v>
      </c>
      <c r="U418" s="48"/>
    </row>
    <row r="419" spans="1:21" x14ac:dyDescent="0.25">
      <c r="A419" s="83" t="s">
        <v>970</v>
      </c>
      <c r="B419" s="89" t="s">
        <v>1120</v>
      </c>
      <c r="C419" s="83" t="s">
        <v>967</v>
      </c>
      <c r="D419" s="83" t="s">
        <v>971</v>
      </c>
      <c r="F419" t="s">
        <v>293</v>
      </c>
      <c r="I419" s="48">
        <v>295.18</v>
      </c>
      <c r="L419" s="209">
        <f t="shared" ref="L419:L482" si="82">L395</f>
        <v>299.61</v>
      </c>
      <c r="O419" s="6">
        <f>IF(P419="Yes",'MD Rates'!$B$1,R419)</f>
        <v>44652</v>
      </c>
      <c r="P419" s="5" t="str">
        <f t="shared" si="81"/>
        <v>Yes</v>
      </c>
      <c r="R419" s="6">
        <v>44652</v>
      </c>
      <c r="S419" s="48"/>
      <c r="T419" s="42" t="s">
        <v>325</v>
      </c>
      <c r="U419" s="48"/>
    </row>
    <row r="420" spans="1:21" x14ac:dyDescent="0.25">
      <c r="A420" s="83" t="s">
        <v>970</v>
      </c>
      <c r="B420" s="89" t="s">
        <v>1120</v>
      </c>
      <c r="C420" s="83" t="s">
        <v>967</v>
      </c>
      <c r="D420" s="83" t="s">
        <v>971</v>
      </c>
      <c r="F420" t="s">
        <v>294</v>
      </c>
      <c r="I420" s="48">
        <v>98.39</v>
      </c>
      <c r="L420" s="209">
        <f t="shared" si="82"/>
        <v>99.87</v>
      </c>
      <c r="O420" s="6">
        <f>IF(P420="Yes",'MD Rates'!$B$1,R420)</f>
        <v>44652</v>
      </c>
      <c r="P420" s="5" t="str">
        <f t="shared" si="81"/>
        <v>Yes</v>
      </c>
      <c r="R420" s="6">
        <v>44652</v>
      </c>
      <c r="S420" s="48"/>
      <c r="T420" s="42" t="s">
        <v>325</v>
      </c>
      <c r="U420" s="48"/>
    </row>
    <row r="421" spans="1:21" x14ac:dyDescent="0.25">
      <c r="A421" s="83" t="s">
        <v>970</v>
      </c>
      <c r="B421" s="89" t="s">
        <v>1120</v>
      </c>
      <c r="C421" s="83" t="s">
        <v>967</v>
      </c>
      <c r="D421" s="83" t="s">
        <v>971</v>
      </c>
      <c r="F421" t="s">
        <v>295</v>
      </c>
      <c r="I421" s="48">
        <v>123.02</v>
      </c>
      <c r="L421" s="209">
        <f t="shared" si="82"/>
        <v>124.87</v>
      </c>
      <c r="O421" s="6">
        <f>IF(P421="Yes",'MD Rates'!$B$1,R421)</f>
        <v>44652</v>
      </c>
      <c r="P421" s="5" t="str">
        <f t="shared" si="81"/>
        <v>Yes</v>
      </c>
      <c r="R421" s="6">
        <v>44652</v>
      </c>
      <c r="S421" s="48"/>
      <c r="T421" s="42" t="s">
        <v>325</v>
      </c>
      <c r="U421" s="48"/>
    </row>
    <row r="422" spans="1:21" x14ac:dyDescent="0.25">
      <c r="A422" s="83" t="s">
        <v>970</v>
      </c>
      <c r="B422" s="89" t="s">
        <v>1120</v>
      </c>
      <c r="C422" s="83" t="s">
        <v>967</v>
      </c>
      <c r="D422" s="83" t="s">
        <v>971</v>
      </c>
      <c r="F422" t="s">
        <v>296</v>
      </c>
      <c r="I422" s="48">
        <v>147.65</v>
      </c>
      <c r="L422" s="209">
        <f t="shared" si="82"/>
        <v>149.87</v>
      </c>
      <c r="O422" s="6">
        <f>IF(P422="Yes",'MD Rates'!$B$1,R422)</f>
        <v>44652</v>
      </c>
      <c r="P422" s="5" t="str">
        <f t="shared" si="81"/>
        <v>Yes</v>
      </c>
      <c r="R422" s="6">
        <v>44652</v>
      </c>
      <c r="S422" s="48"/>
      <c r="T422" s="42" t="s">
        <v>325</v>
      </c>
      <c r="U422" s="48"/>
    </row>
    <row r="423" spans="1:21" x14ac:dyDescent="0.25">
      <c r="A423" s="83" t="s">
        <v>970</v>
      </c>
      <c r="B423" s="89" t="s">
        <v>1120</v>
      </c>
      <c r="C423" s="83" t="s">
        <v>967</v>
      </c>
      <c r="D423" s="83" t="s">
        <v>971</v>
      </c>
      <c r="F423" t="s">
        <v>297</v>
      </c>
      <c r="I423" s="48">
        <v>172.28</v>
      </c>
      <c r="L423" s="209">
        <f t="shared" si="82"/>
        <v>174.87</v>
      </c>
      <c r="O423" s="6">
        <f>IF(P423="Yes",'MD Rates'!$B$1,R423)</f>
        <v>44652</v>
      </c>
      <c r="P423" s="5" t="str">
        <f t="shared" si="81"/>
        <v>Yes</v>
      </c>
      <c r="R423" s="6">
        <v>44652</v>
      </c>
      <c r="S423" s="48"/>
      <c r="T423" s="42" t="s">
        <v>325</v>
      </c>
      <c r="U423" s="48"/>
    </row>
    <row r="424" spans="1:21" x14ac:dyDescent="0.25">
      <c r="A424" s="83" t="s">
        <v>970</v>
      </c>
      <c r="B424" s="89" t="s">
        <v>1120</v>
      </c>
      <c r="C424" s="83" t="s">
        <v>967</v>
      </c>
      <c r="D424" s="83" t="s">
        <v>971</v>
      </c>
      <c r="F424" t="s">
        <v>298</v>
      </c>
      <c r="I424" s="48">
        <v>128.19</v>
      </c>
      <c r="L424" s="209">
        <f t="shared" si="82"/>
        <v>130.11000000000001</v>
      </c>
      <c r="O424" s="6">
        <f>IF(P424="Yes",'MD Rates'!$B$1,R424)</f>
        <v>44652</v>
      </c>
      <c r="P424" s="5" t="str">
        <f t="shared" si="81"/>
        <v>Yes</v>
      </c>
      <c r="R424" s="6">
        <v>44652</v>
      </c>
      <c r="S424" s="48"/>
      <c r="T424" s="42" t="s">
        <v>325</v>
      </c>
      <c r="U424" s="48"/>
    </row>
    <row r="425" spans="1:21" x14ac:dyDescent="0.25">
      <c r="A425" s="83" t="s">
        <v>970</v>
      </c>
      <c r="B425" s="89" t="s">
        <v>1120</v>
      </c>
      <c r="C425" s="83" t="s">
        <v>967</v>
      </c>
      <c r="D425" s="83" t="s">
        <v>971</v>
      </c>
      <c r="F425" t="s">
        <v>299</v>
      </c>
      <c r="I425" s="48">
        <v>147.57999999999998</v>
      </c>
      <c r="L425" s="209">
        <f t="shared" si="82"/>
        <v>149.80000000000001</v>
      </c>
      <c r="O425" s="6">
        <f>IF(P425="Yes",'MD Rates'!$B$1,R425)</f>
        <v>44652</v>
      </c>
      <c r="P425" s="5" t="str">
        <f t="shared" si="81"/>
        <v>Yes</v>
      </c>
      <c r="R425" s="6">
        <v>44652</v>
      </c>
      <c r="S425" s="48"/>
      <c r="T425" s="42" t="s">
        <v>325</v>
      </c>
      <c r="U425" s="48"/>
    </row>
    <row r="426" spans="1:21" x14ac:dyDescent="0.25">
      <c r="A426" s="83" t="s">
        <v>970</v>
      </c>
      <c r="B426" s="89" t="s">
        <v>1120</v>
      </c>
      <c r="C426" s="83" t="s">
        <v>967</v>
      </c>
      <c r="D426" s="83" t="s">
        <v>971</v>
      </c>
      <c r="F426" t="s">
        <v>300</v>
      </c>
      <c r="I426" s="48">
        <v>196.76999999999998</v>
      </c>
      <c r="L426" s="209">
        <f t="shared" si="82"/>
        <v>199.73000000000002</v>
      </c>
      <c r="O426" s="6">
        <f>IF(P426="Yes",'MD Rates'!$B$1,R426)</f>
        <v>44652</v>
      </c>
      <c r="P426" s="5" t="str">
        <f t="shared" si="81"/>
        <v>Yes</v>
      </c>
      <c r="R426" s="6">
        <v>44652</v>
      </c>
      <c r="S426" s="48"/>
      <c r="T426" s="42" t="s">
        <v>325</v>
      </c>
      <c r="U426" s="48"/>
    </row>
    <row r="427" spans="1:21" x14ac:dyDescent="0.25">
      <c r="A427" s="83" t="s">
        <v>970</v>
      </c>
      <c r="B427" s="89" t="s">
        <v>1120</v>
      </c>
      <c r="C427" s="83" t="s">
        <v>967</v>
      </c>
      <c r="D427" s="83" t="s">
        <v>971</v>
      </c>
      <c r="F427" t="s">
        <v>301</v>
      </c>
      <c r="I427" s="48">
        <v>172.20999999999998</v>
      </c>
      <c r="L427" s="209">
        <f t="shared" si="82"/>
        <v>174.8</v>
      </c>
      <c r="O427" s="6">
        <f>IF(P427="Yes",'MD Rates'!$B$1,R427)</f>
        <v>44652</v>
      </c>
      <c r="P427" s="5" t="str">
        <f t="shared" si="81"/>
        <v>Yes</v>
      </c>
      <c r="R427" s="6">
        <v>44652</v>
      </c>
      <c r="S427" s="48"/>
      <c r="T427" s="42" t="s">
        <v>325</v>
      </c>
      <c r="U427" s="48"/>
    </row>
    <row r="428" spans="1:21" x14ac:dyDescent="0.25">
      <c r="A428" s="83" t="s">
        <v>970</v>
      </c>
      <c r="B428" s="89" t="s">
        <v>1120</v>
      </c>
      <c r="C428" s="83" t="s">
        <v>967</v>
      </c>
      <c r="D428" s="83" t="s">
        <v>971</v>
      </c>
      <c r="F428" t="s">
        <v>302</v>
      </c>
      <c r="I428" s="48">
        <v>196.83999999999997</v>
      </c>
      <c r="L428" s="209">
        <f t="shared" si="82"/>
        <v>199.8</v>
      </c>
      <c r="O428" s="6">
        <f>IF(P428="Yes",'MD Rates'!$B$1,R428)</f>
        <v>44652</v>
      </c>
      <c r="P428" s="5" t="str">
        <f t="shared" si="81"/>
        <v>Yes</v>
      </c>
      <c r="R428" s="6">
        <v>44652</v>
      </c>
      <c r="S428" s="48"/>
      <c r="T428" s="42" t="s">
        <v>325</v>
      </c>
      <c r="U428" s="48"/>
    </row>
    <row r="429" spans="1:21" x14ac:dyDescent="0.25">
      <c r="A429" s="83" t="s">
        <v>970</v>
      </c>
      <c r="B429" s="89" t="s">
        <v>1120</v>
      </c>
      <c r="C429" s="83" t="s">
        <v>967</v>
      </c>
      <c r="D429" s="83" t="s">
        <v>971</v>
      </c>
      <c r="F429" t="s">
        <v>303</v>
      </c>
      <c r="I429" s="48">
        <v>221.46999999999997</v>
      </c>
      <c r="L429" s="209">
        <f t="shared" si="82"/>
        <v>224.8</v>
      </c>
      <c r="O429" s="6">
        <f>IF(P429="Yes",'MD Rates'!$B$1,R429)</f>
        <v>44652</v>
      </c>
      <c r="P429" s="5" t="str">
        <f t="shared" si="81"/>
        <v>Yes</v>
      </c>
      <c r="R429" s="6">
        <v>44652</v>
      </c>
      <c r="S429" s="48"/>
      <c r="T429" s="42" t="s">
        <v>325</v>
      </c>
      <c r="U429" s="48"/>
    </row>
    <row r="430" spans="1:21" x14ac:dyDescent="0.25">
      <c r="A430" s="83" t="s">
        <v>970</v>
      </c>
      <c r="B430" s="89" t="s">
        <v>1120</v>
      </c>
      <c r="C430" s="83" t="s">
        <v>967</v>
      </c>
      <c r="D430" s="83" t="s">
        <v>971</v>
      </c>
      <c r="F430" t="s">
        <v>304</v>
      </c>
      <c r="I430" s="48">
        <v>196.78</v>
      </c>
      <c r="L430" s="209">
        <f t="shared" si="82"/>
        <v>199.74</v>
      </c>
      <c r="O430" s="6">
        <f>IF(P430="Yes",'MD Rates'!$B$1,R430)</f>
        <v>44652</v>
      </c>
      <c r="P430" s="5" t="str">
        <f t="shared" si="81"/>
        <v>Yes</v>
      </c>
      <c r="R430" s="6">
        <v>44652</v>
      </c>
      <c r="S430" s="48"/>
      <c r="T430" s="42" t="s">
        <v>325</v>
      </c>
      <c r="U430" s="48"/>
    </row>
    <row r="431" spans="1:21" x14ac:dyDescent="0.25">
      <c r="A431" s="83" t="s">
        <v>970</v>
      </c>
      <c r="B431" s="89" t="s">
        <v>1120</v>
      </c>
      <c r="C431" s="83" t="s">
        <v>967</v>
      </c>
      <c r="D431" s="83" t="s">
        <v>971</v>
      </c>
      <c r="F431" t="s">
        <v>305</v>
      </c>
      <c r="I431" s="48">
        <v>221.41</v>
      </c>
      <c r="L431" s="209">
        <f t="shared" si="82"/>
        <v>224.74</v>
      </c>
      <c r="O431" s="6">
        <f>IF(P431="Yes",'MD Rates'!$B$1,R431)</f>
        <v>44652</v>
      </c>
      <c r="P431" s="5" t="str">
        <f t="shared" si="81"/>
        <v>Yes</v>
      </c>
      <c r="R431" s="6">
        <v>44652</v>
      </c>
      <c r="S431" s="48"/>
      <c r="T431" s="42" t="s">
        <v>325</v>
      </c>
      <c r="U431" s="48"/>
    </row>
    <row r="432" spans="1:21" x14ac:dyDescent="0.25">
      <c r="A432" s="83" t="s">
        <v>970</v>
      </c>
      <c r="B432" s="89" t="s">
        <v>1120</v>
      </c>
      <c r="C432" s="83" t="s">
        <v>967</v>
      </c>
      <c r="D432" s="83" t="s">
        <v>971</v>
      </c>
      <c r="F432" t="s">
        <v>306</v>
      </c>
      <c r="I432" s="48">
        <v>246.04</v>
      </c>
      <c r="L432" s="209">
        <f t="shared" si="82"/>
        <v>249.74</v>
      </c>
      <c r="O432" s="6">
        <f>IF(P432="Yes",'MD Rates'!$B$1,R432)</f>
        <v>44652</v>
      </c>
      <c r="P432" s="5" t="str">
        <f t="shared" si="81"/>
        <v>Yes</v>
      </c>
      <c r="R432" s="6">
        <v>44652</v>
      </c>
      <c r="S432" s="48"/>
      <c r="T432" s="42" t="s">
        <v>325</v>
      </c>
      <c r="U432" s="48"/>
    </row>
    <row r="433" spans="1:21" x14ac:dyDescent="0.25">
      <c r="A433" s="83" t="s">
        <v>970</v>
      </c>
      <c r="B433" s="89" t="s">
        <v>1120</v>
      </c>
      <c r="C433" s="83" t="s">
        <v>967</v>
      </c>
      <c r="D433" s="83" t="s">
        <v>971</v>
      </c>
      <c r="F433" t="s">
        <v>307</v>
      </c>
      <c r="I433" s="48">
        <v>270.67</v>
      </c>
      <c r="L433" s="209">
        <f t="shared" si="82"/>
        <v>274.74</v>
      </c>
      <c r="O433" s="6">
        <f>IF(P433="Yes",'MD Rates'!$B$1,R433)</f>
        <v>44652</v>
      </c>
      <c r="P433" s="5" t="str">
        <f t="shared" si="81"/>
        <v>Yes</v>
      </c>
      <c r="R433" s="6">
        <v>44652</v>
      </c>
      <c r="S433" s="48"/>
      <c r="T433" s="42" t="s">
        <v>325</v>
      </c>
      <c r="U433" s="48"/>
    </row>
    <row r="434" spans="1:21" x14ac:dyDescent="0.25">
      <c r="A434" s="83" t="s">
        <v>970</v>
      </c>
      <c r="B434" s="89" t="s">
        <v>1120</v>
      </c>
      <c r="C434" s="83" t="s">
        <v>967</v>
      </c>
      <c r="D434" s="83" t="s">
        <v>971</v>
      </c>
      <c r="F434" t="s">
        <v>308</v>
      </c>
      <c r="I434" s="48">
        <v>49.19</v>
      </c>
      <c r="L434" s="209">
        <f t="shared" si="82"/>
        <v>49.93</v>
      </c>
      <c r="O434" s="6">
        <f>IF(P434="Yes",'MD Rates'!$B$1,R434)</f>
        <v>44652</v>
      </c>
      <c r="P434" s="5" t="str">
        <f t="shared" si="81"/>
        <v>Yes</v>
      </c>
      <c r="R434" s="6">
        <v>44652</v>
      </c>
      <c r="S434" s="48"/>
      <c r="T434" s="42" t="s">
        <v>325</v>
      </c>
      <c r="U434" s="48"/>
    </row>
    <row r="435" spans="1:21" ht="14.5" x14ac:dyDescent="0.35">
      <c r="A435" s="83" t="s">
        <v>970</v>
      </c>
      <c r="B435" s="89" t="s">
        <v>1120</v>
      </c>
      <c r="C435" s="83" t="s">
        <v>967</v>
      </c>
      <c r="D435" s="83" t="s">
        <v>972</v>
      </c>
      <c r="F435" t="s">
        <v>285</v>
      </c>
      <c r="I435" s="401">
        <v>98.39</v>
      </c>
      <c r="L435" s="209">
        <f t="shared" si="82"/>
        <v>99.87</v>
      </c>
      <c r="O435" s="6">
        <f>IF(P435="Yes",'MD Rates'!$B$1,R435)</f>
        <v>44652</v>
      </c>
      <c r="P435" s="5" t="str">
        <f t="shared" si="81"/>
        <v>Yes</v>
      </c>
      <c r="R435" s="6">
        <v>44652</v>
      </c>
      <c r="S435" s="48"/>
      <c r="T435" s="42" t="s">
        <v>325</v>
      </c>
      <c r="U435" s="48"/>
    </row>
    <row r="436" spans="1:21" ht="14.5" x14ac:dyDescent="0.35">
      <c r="A436" s="83" t="s">
        <v>970</v>
      </c>
      <c r="B436" s="89" t="s">
        <v>1120</v>
      </c>
      <c r="C436" s="83" t="s">
        <v>967</v>
      </c>
      <c r="D436" s="83" t="s">
        <v>972</v>
      </c>
      <c r="F436" t="s">
        <v>286</v>
      </c>
      <c r="I436" s="401">
        <v>147.57999999999998</v>
      </c>
      <c r="L436" s="209">
        <f t="shared" si="82"/>
        <v>149.80000000000001</v>
      </c>
      <c r="O436" s="6">
        <f>IF(P436="Yes",'MD Rates'!$B$1,R436)</f>
        <v>44652</v>
      </c>
      <c r="P436" s="5" t="str">
        <f t="shared" si="81"/>
        <v>Yes</v>
      </c>
      <c r="R436" s="6">
        <v>44652</v>
      </c>
      <c r="S436" s="48"/>
      <c r="T436" s="42" t="s">
        <v>325</v>
      </c>
      <c r="U436" s="48"/>
    </row>
    <row r="437" spans="1:21" ht="14.5" x14ac:dyDescent="0.35">
      <c r="A437" s="83" t="s">
        <v>970</v>
      </c>
      <c r="B437" s="89" t="s">
        <v>1120</v>
      </c>
      <c r="C437" s="83" t="s">
        <v>967</v>
      </c>
      <c r="D437" s="83" t="s">
        <v>972</v>
      </c>
      <c r="F437" t="s">
        <v>287</v>
      </c>
      <c r="I437" s="401">
        <v>196.76999999999998</v>
      </c>
      <c r="L437" s="209">
        <f t="shared" si="82"/>
        <v>199.73000000000002</v>
      </c>
      <c r="O437" s="6">
        <f>IF(P437="Yes",'MD Rates'!$B$1,R437)</f>
        <v>44652</v>
      </c>
      <c r="P437" s="5" t="str">
        <f t="shared" si="81"/>
        <v>Yes</v>
      </c>
      <c r="R437" s="6">
        <v>44652</v>
      </c>
      <c r="S437" s="48"/>
      <c r="T437" s="42" t="s">
        <v>325</v>
      </c>
      <c r="U437" s="48"/>
    </row>
    <row r="438" spans="1:21" x14ac:dyDescent="0.25">
      <c r="A438" s="83" t="s">
        <v>970</v>
      </c>
      <c r="B438" s="89" t="s">
        <v>1120</v>
      </c>
      <c r="C438" s="83" t="s">
        <v>967</v>
      </c>
      <c r="D438" s="83" t="s">
        <v>972</v>
      </c>
      <c r="F438" t="s">
        <v>288</v>
      </c>
      <c r="I438" s="48">
        <v>245.95999999999998</v>
      </c>
      <c r="L438" s="209">
        <f t="shared" si="82"/>
        <v>249.66</v>
      </c>
      <c r="O438" s="6">
        <f>IF(P438="Yes",'MD Rates'!$B$1,R438)</f>
        <v>44652</v>
      </c>
      <c r="P438" s="5" t="str">
        <f t="shared" si="81"/>
        <v>Yes</v>
      </c>
      <c r="R438" s="6">
        <v>44652</v>
      </c>
      <c r="S438" s="48"/>
      <c r="T438" s="42" t="s">
        <v>325</v>
      </c>
      <c r="U438" s="48"/>
    </row>
    <row r="439" spans="1:21" x14ac:dyDescent="0.25">
      <c r="A439" s="83" t="s">
        <v>970</v>
      </c>
      <c r="B439" s="89" t="s">
        <v>1120</v>
      </c>
      <c r="C439" s="83" t="s">
        <v>967</v>
      </c>
      <c r="D439" s="83" t="s">
        <v>972</v>
      </c>
      <c r="F439" t="s">
        <v>289</v>
      </c>
      <c r="I439" s="48">
        <v>150.04</v>
      </c>
      <c r="L439" s="209">
        <f t="shared" si="82"/>
        <v>152.29</v>
      </c>
      <c r="O439" s="6">
        <f>IF(P439="Yes",'MD Rates'!$B$1,R439)</f>
        <v>44652</v>
      </c>
      <c r="P439" s="5" t="str">
        <f t="shared" si="81"/>
        <v>Yes</v>
      </c>
      <c r="R439" s="6">
        <v>44652</v>
      </c>
      <c r="S439" s="48"/>
      <c r="T439" s="42" t="s">
        <v>325</v>
      </c>
      <c r="U439" s="48"/>
    </row>
    <row r="440" spans="1:21" x14ac:dyDescent="0.25">
      <c r="A440" s="83" t="s">
        <v>970</v>
      </c>
      <c r="B440" s="89" t="s">
        <v>1120</v>
      </c>
      <c r="C440" s="83" t="s">
        <v>967</v>
      </c>
      <c r="D440" s="83" t="s">
        <v>972</v>
      </c>
      <c r="F440" t="s">
        <v>290</v>
      </c>
      <c r="I440" s="48">
        <v>147.57999999999998</v>
      </c>
      <c r="L440" s="209">
        <f t="shared" si="82"/>
        <v>149.80000000000001</v>
      </c>
      <c r="O440" s="6">
        <f>IF(P440="Yes",'MD Rates'!$B$1,R440)</f>
        <v>44652</v>
      </c>
      <c r="P440" s="5" t="str">
        <f t="shared" ref="P440:P503" si="83">IF(I440&lt;&gt;L440,"Yes","No")</f>
        <v>Yes</v>
      </c>
      <c r="R440" s="6">
        <v>44652</v>
      </c>
      <c r="S440" s="48"/>
      <c r="T440" s="42" t="s">
        <v>325</v>
      </c>
      <c r="U440" s="48"/>
    </row>
    <row r="441" spans="1:21" x14ac:dyDescent="0.25">
      <c r="A441" s="83" t="s">
        <v>970</v>
      </c>
      <c r="B441" s="89" t="s">
        <v>1120</v>
      </c>
      <c r="C441" s="83" t="s">
        <v>967</v>
      </c>
      <c r="D441" s="83" t="s">
        <v>972</v>
      </c>
      <c r="F441" t="s">
        <v>291</v>
      </c>
      <c r="I441" s="48">
        <v>196.78</v>
      </c>
      <c r="L441" s="209">
        <f t="shared" si="82"/>
        <v>199.74</v>
      </c>
      <c r="O441" s="6">
        <f>IF(P441="Yes",'MD Rates'!$B$1,R441)</f>
        <v>44652</v>
      </c>
      <c r="P441" s="5" t="str">
        <f t="shared" si="83"/>
        <v>Yes</v>
      </c>
      <c r="R441" s="6">
        <v>44652</v>
      </c>
      <c r="S441" s="48"/>
      <c r="T441" s="42" t="s">
        <v>325</v>
      </c>
      <c r="U441" s="48"/>
    </row>
    <row r="442" spans="1:21" x14ac:dyDescent="0.25">
      <c r="A442" s="83" t="s">
        <v>970</v>
      </c>
      <c r="B442" s="89" t="s">
        <v>1120</v>
      </c>
      <c r="C442" s="83" t="s">
        <v>967</v>
      </c>
      <c r="D442" s="83" t="s">
        <v>972</v>
      </c>
      <c r="F442" t="s">
        <v>292</v>
      </c>
      <c r="I442" s="48">
        <v>196.78</v>
      </c>
      <c r="L442" s="209">
        <f t="shared" si="82"/>
        <v>199.74</v>
      </c>
      <c r="O442" s="6">
        <f>IF(P442="Yes",'MD Rates'!$B$1,R442)</f>
        <v>44652</v>
      </c>
      <c r="P442" s="5" t="str">
        <f t="shared" si="83"/>
        <v>Yes</v>
      </c>
      <c r="R442" s="6">
        <v>44652</v>
      </c>
      <c r="S442" s="48"/>
      <c r="T442" s="42" t="s">
        <v>325</v>
      </c>
      <c r="U442" s="48"/>
    </row>
    <row r="443" spans="1:21" x14ac:dyDescent="0.25">
      <c r="A443" s="83" t="s">
        <v>970</v>
      </c>
      <c r="B443" s="89" t="s">
        <v>1120</v>
      </c>
      <c r="C443" s="83" t="s">
        <v>967</v>
      </c>
      <c r="D443" s="83" t="s">
        <v>972</v>
      </c>
      <c r="F443" t="s">
        <v>293</v>
      </c>
      <c r="I443" s="48">
        <v>295.18</v>
      </c>
      <c r="L443" s="209">
        <f t="shared" si="82"/>
        <v>299.61</v>
      </c>
      <c r="O443" s="6">
        <f>IF(P443="Yes",'MD Rates'!$B$1,R443)</f>
        <v>44652</v>
      </c>
      <c r="P443" s="5" t="str">
        <f t="shared" si="83"/>
        <v>Yes</v>
      </c>
      <c r="R443" s="6">
        <v>44652</v>
      </c>
      <c r="S443" s="48"/>
      <c r="T443" s="42" t="s">
        <v>325</v>
      </c>
      <c r="U443" s="48"/>
    </row>
    <row r="444" spans="1:21" x14ac:dyDescent="0.25">
      <c r="A444" s="83" t="s">
        <v>970</v>
      </c>
      <c r="B444" s="89" t="s">
        <v>1120</v>
      </c>
      <c r="C444" s="83" t="s">
        <v>967</v>
      </c>
      <c r="D444" s="83" t="s">
        <v>972</v>
      </c>
      <c r="F444" t="s">
        <v>294</v>
      </c>
      <c r="I444" s="48">
        <v>98.39</v>
      </c>
      <c r="L444" s="209">
        <f t="shared" si="82"/>
        <v>99.87</v>
      </c>
      <c r="O444" s="6">
        <f>IF(P444="Yes",'MD Rates'!$B$1,R444)</f>
        <v>44652</v>
      </c>
      <c r="P444" s="5" t="str">
        <f t="shared" si="83"/>
        <v>Yes</v>
      </c>
      <c r="R444" s="6">
        <v>44652</v>
      </c>
      <c r="S444" s="48"/>
      <c r="T444" s="42" t="s">
        <v>325</v>
      </c>
      <c r="U444" s="48"/>
    </row>
    <row r="445" spans="1:21" x14ac:dyDescent="0.25">
      <c r="A445" s="83" t="s">
        <v>970</v>
      </c>
      <c r="B445" s="89" t="s">
        <v>1120</v>
      </c>
      <c r="C445" s="83" t="s">
        <v>967</v>
      </c>
      <c r="D445" s="83" t="s">
        <v>972</v>
      </c>
      <c r="F445" t="s">
        <v>295</v>
      </c>
      <c r="I445" s="48">
        <v>123.02</v>
      </c>
      <c r="L445" s="209">
        <f t="shared" si="82"/>
        <v>124.87</v>
      </c>
      <c r="O445" s="6">
        <f>IF(P445="Yes",'MD Rates'!$B$1,R445)</f>
        <v>44652</v>
      </c>
      <c r="P445" s="5" t="str">
        <f t="shared" si="83"/>
        <v>Yes</v>
      </c>
      <c r="R445" s="6">
        <v>44652</v>
      </c>
      <c r="S445" s="48"/>
      <c r="T445" s="42" t="s">
        <v>325</v>
      </c>
      <c r="U445" s="48"/>
    </row>
    <row r="446" spans="1:21" x14ac:dyDescent="0.25">
      <c r="A446" s="83" t="s">
        <v>970</v>
      </c>
      <c r="B446" s="89" t="s">
        <v>1120</v>
      </c>
      <c r="C446" s="83" t="s">
        <v>967</v>
      </c>
      <c r="D446" s="83" t="s">
        <v>972</v>
      </c>
      <c r="F446" t="s">
        <v>296</v>
      </c>
      <c r="I446" s="48">
        <v>147.65</v>
      </c>
      <c r="L446" s="209">
        <f t="shared" si="82"/>
        <v>149.87</v>
      </c>
      <c r="O446" s="6">
        <f>IF(P446="Yes",'MD Rates'!$B$1,R446)</f>
        <v>44652</v>
      </c>
      <c r="P446" s="5" t="str">
        <f t="shared" si="83"/>
        <v>Yes</v>
      </c>
      <c r="R446" s="6">
        <v>44652</v>
      </c>
      <c r="S446" s="48"/>
      <c r="T446" s="42" t="s">
        <v>325</v>
      </c>
      <c r="U446" s="48"/>
    </row>
    <row r="447" spans="1:21" x14ac:dyDescent="0.25">
      <c r="A447" s="83" t="s">
        <v>970</v>
      </c>
      <c r="B447" s="89" t="s">
        <v>1120</v>
      </c>
      <c r="C447" s="83" t="s">
        <v>967</v>
      </c>
      <c r="D447" s="83" t="s">
        <v>972</v>
      </c>
      <c r="F447" t="s">
        <v>297</v>
      </c>
      <c r="I447" s="48">
        <v>172.28</v>
      </c>
      <c r="L447" s="209">
        <f t="shared" si="82"/>
        <v>174.87</v>
      </c>
      <c r="O447" s="6">
        <f>IF(P447="Yes",'MD Rates'!$B$1,R447)</f>
        <v>44652</v>
      </c>
      <c r="P447" s="5" t="str">
        <f t="shared" si="83"/>
        <v>Yes</v>
      </c>
      <c r="R447" s="6">
        <v>44652</v>
      </c>
      <c r="S447" s="48"/>
      <c r="T447" s="42" t="s">
        <v>325</v>
      </c>
      <c r="U447" s="48"/>
    </row>
    <row r="448" spans="1:21" x14ac:dyDescent="0.25">
      <c r="A448" s="83" t="s">
        <v>970</v>
      </c>
      <c r="B448" s="89" t="s">
        <v>1120</v>
      </c>
      <c r="C448" s="83" t="s">
        <v>967</v>
      </c>
      <c r="D448" s="83" t="s">
        <v>972</v>
      </c>
      <c r="F448" t="s">
        <v>298</v>
      </c>
      <c r="I448" s="48">
        <v>128.19</v>
      </c>
      <c r="L448" s="209">
        <f t="shared" si="82"/>
        <v>130.11000000000001</v>
      </c>
      <c r="O448" s="6">
        <f>IF(P448="Yes",'MD Rates'!$B$1,R448)</f>
        <v>44652</v>
      </c>
      <c r="P448" s="5" t="str">
        <f t="shared" si="83"/>
        <v>Yes</v>
      </c>
      <c r="R448" s="6">
        <v>44652</v>
      </c>
      <c r="S448" s="48"/>
      <c r="T448" s="42" t="s">
        <v>325</v>
      </c>
      <c r="U448" s="48"/>
    </row>
    <row r="449" spans="1:21" x14ac:dyDescent="0.25">
      <c r="A449" s="83" t="s">
        <v>970</v>
      </c>
      <c r="B449" s="89" t="s">
        <v>1120</v>
      </c>
      <c r="C449" s="83" t="s">
        <v>967</v>
      </c>
      <c r="D449" s="83" t="s">
        <v>972</v>
      </c>
      <c r="F449" t="s">
        <v>299</v>
      </c>
      <c r="I449" s="48">
        <v>147.57999999999998</v>
      </c>
      <c r="L449" s="209">
        <f t="shared" si="82"/>
        <v>149.80000000000001</v>
      </c>
      <c r="O449" s="6">
        <f>IF(P449="Yes",'MD Rates'!$B$1,R449)</f>
        <v>44652</v>
      </c>
      <c r="P449" s="5" t="str">
        <f t="shared" si="83"/>
        <v>Yes</v>
      </c>
      <c r="R449" s="6">
        <v>44652</v>
      </c>
      <c r="S449" s="48"/>
      <c r="T449" s="42" t="s">
        <v>325</v>
      </c>
      <c r="U449" s="48"/>
    </row>
    <row r="450" spans="1:21" x14ac:dyDescent="0.25">
      <c r="A450" s="83" t="s">
        <v>970</v>
      </c>
      <c r="B450" s="89" t="s">
        <v>1120</v>
      </c>
      <c r="C450" s="83" t="s">
        <v>967</v>
      </c>
      <c r="D450" s="83" t="s">
        <v>972</v>
      </c>
      <c r="F450" t="s">
        <v>300</v>
      </c>
      <c r="I450" s="48">
        <v>196.76999999999998</v>
      </c>
      <c r="L450" s="209">
        <f t="shared" si="82"/>
        <v>199.73000000000002</v>
      </c>
      <c r="O450" s="6">
        <f>IF(P450="Yes",'MD Rates'!$B$1,R450)</f>
        <v>44652</v>
      </c>
      <c r="P450" s="5" t="str">
        <f t="shared" si="83"/>
        <v>Yes</v>
      </c>
      <c r="R450" s="6">
        <v>44652</v>
      </c>
      <c r="S450" s="48"/>
      <c r="T450" s="42" t="s">
        <v>325</v>
      </c>
      <c r="U450" s="48"/>
    </row>
    <row r="451" spans="1:21" x14ac:dyDescent="0.25">
      <c r="A451" s="83" t="s">
        <v>970</v>
      </c>
      <c r="B451" s="89" t="s">
        <v>1120</v>
      </c>
      <c r="C451" s="83" t="s">
        <v>967</v>
      </c>
      <c r="D451" s="83" t="s">
        <v>972</v>
      </c>
      <c r="F451" t="s">
        <v>301</v>
      </c>
      <c r="I451" s="48">
        <v>172.20999999999998</v>
      </c>
      <c r="L451" s="209">
        <f t="shared" si="82"/>
        <v>174.8</v>
      </c>
      <c r="O451" s="6">
        <f>IF(P451="Yes",'MD Rates'!$B$1,R451)</f>
        <v>44652</v>
      </c>
      <c r="P451" s="5" t="str">
        <f t="shared" si="83"/>
        <v>Yes</v>
      </c>
      <c r="R451" s="6">
        <v>44652</v>
      </c>
      <c r="S451" s="48"/>
      <c r="T451" s="42" t="s">
        <v>325</v>
      </c>
      <c r="U451" s="48"/>
    </row>
    <row r="452" spans="1:21" x14ac:dyDescent="0.25">
      <c r="A452" s="83" t="s">
        <v>970</v>
      </c>
      <c r="B452" s="89" t="s">
        <v>1120</v>
      </c>
      <c r="C452" s="83" t="s">
        <v>967</v>
      </c>
      <c r="D452" s="83" t="s">
        <v>972</v>
      </c>
      <c r="F452" t="s">
        <v>302</v>
      </c>
      <c r="I452" s="48">
        <v>196.83999999999997</v>
      </c>
      <c r="L452" s="209">
        <f t="shared" si="82"/>
        <v>199.8</v>
      </c>
      <c r="O452" s="6">
        <f>IF(P452="Yes",'MD Rates'!$B$1,R452)</f>
        <v>44652</v>
      </c>
      <c r="P452" s="5" t="str">
        <f t="shared" si="83"/>
        <v>Yes</v>
      </c>
      <c r="R452" s="6">
        <v>44652</v>
      </c>
      <c r="S452" s="48"/>
      <c r="T452" s="42" t="s">
        <v>325</v>
      </c>
      <c r="U452" s="48"/>
    </row>
    <row r="453" spans="1:21" x14ac:dyDescent="0.25">
      <c r="A453" s="83" t="s">
        <v>970</v>
      </c>
      <c r="B453" s="89" t="s">
        <v>1120</v>
      </c>
      <c r="C453" s="83" t="s">
        <v>967</v>
      </c>
      <c r="D453" s="83" t="s">
        <v>972</v>
      </c>
      <c r="F453" t="s">
        <v>303</v>
      </c>
      <c r="I453" s="48">
        <v>221.46999999999997</v>
      </c>
      <c r="L453" s="209">
        <f t="shared" si="82"/>
        <v>224.8</v>
      </c>
      <c r="O453" s="6">
        <f>IF(P453="Yes",'MD Rates'!$B$1,R453)</f>
        <v>44652</v>
      </c>
      <c r="P453" s="5" t="str">
        <f t="shared" si="83"/>
        <v>Yes</v>
      </c>
      <c r="R453" s="6">
        <v>44652</v>
      </c>
      <c r="S453" s="48"/>
      <c r="T453" s="42" t="s">
        <v>325</v>
      </c>
      <c r="U453" s="48"/>
    </row>
    <row r="454" spans="1:21" x14ac:dyDescent="0.25">
      <c r="A454" s="83" t="s">
        <v>970</v>
      </c>
      <c r="B454" s="89" t="s">
        <v>1120</v>
      </c>
      <c r="C454" s="83" t="s">
        <v>967</v>
      </c>
      <c r="D454" s="83" t="s">
        <v>972</v>
      </c>
      <c r="F454" t="s">
        <v>304</v>
      </c>
      <c r="I454" s="48">
        <v>196.78</v>
      </c>
      <c r="L454" s="209">
        <f t="shared" si="82"/>
        <v>199.74</v>
      </c>
      <c r="O454" s="6">
        <f>IF(P454="Yes",'MD Rates'!$B$1,R454)</f>
        <v>44652</v>
      </c>
      <c r="P454" s="5" t="str">
        <f t="shared" si="83"/>
        <v>Yes</v>
      </c>
      <c r="R454" s="6">
        <v>44652</v>
      </c>
      <c r="S454" s="48"/>
      <c r="T454" s="42" t="s">
        <v>325</v>
      </c>
      <c r="U454" s="48"/>
    </row>
    <row r="455" spans="1:21" x14ac:dyDescent="0.25">
      <c r="A455" s="83" t="s">
        <v>970</v>
      </c>
      <c r="B455" s="89" t="s">
        <v>1120</v>
      </c>
      <c r="C455" s="83" t="s">
        <v>967</v>
      </c>
      <c r="D455" s="83" t="s">
        <v>972</v>
      </c>
      <c r="F455" t="s">
        <v>305</v>
      </c>
      <c r="I455" s="48">
        <v>221.41</v>
      </c>
      <c r="L455" s="209">
        <f t="shared" si="82"/>
        <v>224.74</v>
      </c>
      <c r="O455" s="6">
        <f>IF(P455="Yes",'MD Rates'!$B$1,R455)</f>
        <v>44652</v>
      </c>
      <c r="P455" s="5" t="str">
        <f t="shared" si="83"/>
        <v>Yes</v>
      </c>
      <c r="R455" s="6">
        <v>44652</v>
      </c>
      <c r="S455" s="48"/>
      <c r="T455" s="42" t="s">
        <v>325</v>
      </c>
      <c r="U455" s="48"/>
    </row>
    <row r="456" spans="1:21" x14ac:dyDescent="0.25">
      <c r="A456" s="83" t="s">
        <v>970</v>
      </c>
      <c r="B456" s="89" t="s">
        <v>1120</v>
      </c>
      <c r="C456" s="83" t="s">
        <v>967</v>
      </c>
      <c r="D456" s="83" t="s">
        <v>972</v>
      </c>
      <c r="F456" t="s">
        <v>306</v>
      </c>
      <c r="I456" s="48">
        <v>246.04</v>
      </c>
      <c r="L456" s="209">
        <f t="shared" si="82"/>
        <v>249.74</v>
      </c>
      <c r="O456" s="6">
        <f>IF(P456="Yes",'MD Rates'!$B$1,R456)</f>
        <v>44652</v>
      </c>
      <c r="P456" s="5" t="str">
        <f t="shared" si="83"/>
        <v>Yes</v>
      </c>
      <c r="R456" s="6">
        <v>44652</v>
      </c>
      <c r="S456" s="48"/>
      <c r="T456" s="42" t="s">
        <v>325</v>
      </c>
      <c r="U456" s="48"/>
    </row>
    <row r="457" spans="1:21" x14ac:dyDescent="0.25">
      <c r="A457" s="83" t="s">
        <v>970</v>
      </c>
      <c r="B457" s="89" t="s">
        <v>1120</v>
      </c>
      <c r="C457" s="83" t="s">
        <v>967</v>
      </c>
      <c r="D457" s="83" t="s">
        <v>972</v>
      </c>
      <c r="F457" t="s">
        <v>307</v>
      </c>
      <c r="I457" s="48">
        <v>270.67</v>
      </c>
      <c r="L457" s="209">
        <f t="shared" si="82"/>
        <v>274.74</v>
      </c>
      <c r="O457" s="6">
        <f>IF(P457="Yes",'MD Rates'!$B$1,R457)</f>
        <v>44652</v>
      </c>
      <c r="P457" s="5" t="str">
        <f t="shared" si="83"/>
        <v>Yes</v>
      </c>
      <c r="R457" s="6">
        <v>44652</v>
      </c>
      <c r="S457" s="48"/>
      <c r="T457" s="42" t="s">
        <v>325</v>
      </c>
      <c r="U457" s="48"/>
    </row>
    <row r="458" spans="1:21" x14ac:dyDescent="0.25">
      <c r="A458" s="83" t="s">
        <v>970</v>
      </c>
      <c r="B458" s="89" t="s">
        <v>1120</v>
      </c>
      <c r="C458" s="83" t="s">
        <v>967</v>
      </c>
      <c r="D458" s="83" t="s">
        <v>972</v>
      </c>
      <c r="F458" t="s">
        <v>308</v>
      </c>
      <c r="I458" s="48">
        <v>49.19</v>
      </c>
      <c r="L458" s="209">
        <f t="shared" si="82"/>
        <v>49.93</v>
      </c>
      <c r="O458" s="6">
        <f>IF(P458="Yes",'MD Rates'!$B$1,R458)</f>
        <v>44652</v>
      </c>
      <c r="P458" s="5" t="str">
        <f t="shared" si="83"/>
        <v>Yes</v>
      </c>
      <c r="R458" s="6">
        <v>44652</v>
      </c>
      <c r="S458" s="48"/>
      <c r="T458" s="42" t="s">
        <v>325</v>
      </c>
      <c r="U458" s="48"/>
    </row>
    <row r="459" spans="1:21" ht="14.5" x14ac:dyDescent="0.35">
      <c r="A459" s="83" t="s">
        <v>970</v>
      </c>
      <c r="B459" s="89" t="s">
        <v>1120</v>
      </c>
      <c r="C459" s="83" t="s">
        <v>967</v>
      </c>
      <c r="D459" s="83" t="s">
        <v>973</v>
      </c>
      <c r="F459" t="s">
        <v>285</v>
      </c>
      <c r="I459" s="401">
        <v>98.39</v>
      </c>
      <c r="L459" s="209">
        <f t="shared" si="82"/>
        <v>99.87</v>
      </c>
      <c r="O459" s="6">
        <f>IF(P459="Yes",'MD Rates'!$B$1,R459)</f>
        <v>44652</v>
      </c>
      <c r="P459" s="5" t="str">
        <f t="shared" si="83"/>
        <v>Yes</v>
      </c>
      <c r="R459" s="6">
        <v>44652</v>
      </c>
      <c r="S459" s="48"/>
      <c r="T459" s="42" t="s">
        <v>325</v>
      </c>
      <c r="U459" s="48"/>
    </row>
    <row r="460" spans="1:21" ht="14.5" x14ac:dyDescent="0.35">
      <c r="A460" s="83" t="s">
        <v>970</v>
      </c>
      <c r="B460" s="89" t="s">
        <v>1120</v>
      </c>
      <c r="C460" s="83" t="s">
        <v>967</v>
      </c>
      <c r="D460" s="83" t="s">
        <v>973</v>
      </c>
      <c r="F460" t="s">
        <v>286</v>
      </c>
      <c r="I460" s="401">
        <v>147.57999999999998</v>
      </c>
      <c r="L460" s="209">
        <f t="shared" si="82"/>
        <v>149.80000000000001</v>
      </c>
      <c r="O460" s="6">
        <f>IF(P460="Yes",'MD Rates'!$B$1,R460)</f>
        <v>44652</v>
      </c>
      <c r="P460" s="5" t="str">
        <f t="shared" si="83"/>
        <v>Yes</v>
      </c>
      <c r="R460" s="6">
        <v>44652</v>
      </c>
      <c r="S460" s="48"/>
      <c r="T460" s="42" t="s">
        <v>325</v>
      </c>
      <c r="U460" s="48"/>
    </row>
    <row r="461" spans="1:21" ht="14.5" x14ac:dyDescent="0.35">
      <c r="A461" s="83" t="s">
        <v>970</v>
      </c>
      <c r="B461" s="89" t="s">
        <v>1120</v>
      </c>
      <c r="C461" s="83" t="s">
        <v>967</v>
      </c>
      <c r="D461" s="83" t="s">
        <v>973</v>
      </c>
      <c r="F461" t="s">
        <v>287</v>
      </c>
      <c r="I461" s="401">
        <v>196.76999999999998</v>
      </c>
      <c r="L461" s="209">
        <f t="shared" si="82"/>
        <v>199.73000000000002</v>
      </c>
      <c r="O461" s="6">
        <f>IF(P461="Yes",'MD Rates'!$B$1,R461)</f>
        <v>44652</v>
      </c>
      <c r="P461" s="5" t="str">
        <f t="shared" si="83"/>
        <v>Yes</v>
      </c>
      <c r="R461" s="6">
        <v>44652</v>
      </c>
      <c r="S461" s="48"/>
      <c r="T461" s="42" t="s">
        <v>325</v>
      </c>
      <c r="U461" s="48"/>
    </row>
    <row r="462" spans="1:21" x14ac:dyDescent="0.25">
      <c r="A462" s="83" t="s">
        <v>970</v>
      </c>
      <c r="B462" s="89" t="s">
        <v>1120</v>
      </c>
      <c r="C462" s="83" t="s">
        <v>967</v>
      </c>
      <c r="D462" s="83" t="s">
        <v>973</v>
      </c>
      <c r="F462" t="s">
        <v>288</v>
      </c>
      <c r="I462" s="48">
        <v>245.95999999999998</v>
      </c>
      <c r="L462" s="209">
        <f t="shared" si="82"/>
        <v>249.66</v>
      </c>
      <c r="O462" s="6">
        <f>IF(P462="Yes",'MD Rates'!$B$1,R462)</f>
        <v>44652</v>
      </c>
      <c r="P462" s="5" t="str">
        <f t="shared" si="83"/>
        <v>Yes</v>
      </c>
      <c r="R462" s="6">
        <v>44652</v>
      </c>
      <c r="S462" s="48"/>
      <c r="T462" s="42" t="s">
        <v>325</v>
      </c>
      <c r="U462" s="48"/>
    </row>
    <row r="463" spans="1:21" x14ac:dyDescent="0.25">
      <c r="A463" s="83" t="s">
        <v>970</v>
      </c>
      <c r="B463" s="89" t="s">
        <v>1120</v>
      </c>
      <c r="C463" s="83" t="s">
        <v>967</v>
      </c>
      <c r="D463" s="83" t="s">
        <v>973</v>
      </c>
      <c r="F463" t="s">
        <v>289</v>
      </c>
      <c r="I463" s="48">
        <v>150.04</v>
      </c>
      <c r="L463" s="209">
        <f t="shared" si="82"/>
        <v>152.29</v>
      </c>
      <c r="O463" s="6">
        <f>IF(P463="Yes",'MD Rates'!$B$1,R463)</f>
        <v>44652</v>
      </c>
      <c r="P463" s="5" t="str">
        <f t="shared" si="83"/>
        <v>Yes</v>
      </c>
      <c r="R463" s="6">
        <v>44652</v>
      </c>
      <c r="S463" s="48"/>
      <c r="T463" s="42" t="s">
        <v>325</v>
      </c>
      <c r="U463" s="48"/>
    </row>
    <row r="464" spans="1:21" x14ac:dyDescent="0.25">
      <c r="A464" s="83" t="s">
        <v>970</v>
      </c>
      <c r="B464" s="89" t="s">
        <v>1120</v>
      </c>
      <c r="C464" s="83" t="s">
        <v>967</v>
      </c>
      <c r="D464" s="83" t="s">
        <v>973</v>
      </c>
      <c r="F464" t="s">
        <v>290</v>
      </c>
      <c r="I464" s="48">
        <v>147.57999999999998</v>
      </c>
      <c r="L464" s="209">
        <f t="shared" si="82"/>
        <v>149.80000000000001</v>
      </c>
      <c r="O464" s="6">
        <f>IF(P464="Yes",'MD Rates'!$B$1,R464)</f>
        <v>44652</v>
      </c>
      <c r="P464" s="5" t="str">
        <f t="shared" si="83"/>
        <v>Yes</v>
      </c>
      <c r="R464" s="6">
        <v>44652</v>
      </c>
      <c r="S464" s="48"/>
      <c r="T464" s="42" t="s">
        <v>325</v>
      </c>
      <c r="U464" s="48"/>
    </row>
    <row r="465" spans="1:21" x14ac:dyDescent="0.25">
      <c r="A465" s="83" t="s">
        <v>970</v>
      </c>
      <c r="B465" s="89" t="s">
        <v>1120</v>
      </c>
      <c r="C465" s="83" t="s">
        <v>967</v>
      </c>
      <c r="D465" s="83" t="s">
        <v>973</v>
      </c>
      <c r="F465" t="s">
        <v>291</v>
      </c>
      <c r="I465" s="48">
        <v>196.78</v>
      </c>
      <c r="L465" s="209">
        <f t="shared" si="82"/>
        <v>199.74</v>
      </c>
      <c r="O465" s="6">
        <f>IF(P465="Yes",'MD Rates'!$B$1,R465)</f>
        <v>44652</v>
      </c>
      <c r="P465" s="5" t="str">
        <f t="shared" si="83"/>
        <v>Yes</v>
      </c>
      <c r="R465" s="6">
        <v>44652</v>
      </c>
      <c r="S465" s="48"/>
      <c r="T465" s="42" t="s">
        <v>325</v>
      </c>
      <c r="U465" s="48"/>
    </row>
    <row r="466" spans="1:21" x14ac:dyDescent="0.25">
      <c r="A466" s="83" t="s">
        <v>970</v>
      </c>
      <c r="B466" s="89" t="s">
        <v>1120</v>
      </c>
      <c r="C466" s="83" t="s">
        <v>967</v>
      </c>
      <c r="D466" s="83" t="s">
        <v>973</v>
      </c>
      <c r="F466" t="s">
        <v>292</v>
      </c>
      <c r="I466" s="48">
        <v>196.78</v>
      </c>
      <c r="L466" s="209">
        <f t="shared" si="82"/>
        <v>199.74</v>
      </c>
      <c r="O466" s="6">
        <f>IF(P466="Yes",'MD Rates'!$B$1,R466)</f>
        <v>44652</v>
      </c>
      <c r="P466" s="5" t="str">
        <f t="shared" si="83"/>
        <v>Yes</v>
      </c>
      <c r="R466" s="6">
        <v>44652</v>
      </c>
      <c r="S466" s="48"/>
      <c r="T466" s="42" t="s">
        <v>325</v>
      </c>
      <c r="U466" s="48"/>
    </row>
    <row r="467" spans="1:21" x14ac:dyDescent="0.25">
      <c r="A467" s="83" t="s">
        <v>970</v>
      </c>
      <c r="B467" s="89" t="s">
        <v>1120</v>
      </c>
      <c r="C467" s="83" t="s">
        <v>967</v>
      </c>
      <c r="D467" s="83" t="s">
        <v>973</v>
      </c>
      <c r="F467" t="s">
        <v>293</v>
      </c>
      <c r="I467" s="48">
        <v>295.18</v>
      </c>
      <c r="L467" s="209">
        <f t="shared" si="82"/>
        <v>299.61</v>
      </c>
      <c r="O467" s="6">
        <f>IF(P467="Yes",'MD Rates'!$B$1,R467)</f>
        <v>44652</v>
      </c>
      <c r="P467" s="5" t="str">
        <f t="shared" si="83"/>
        <v>Yes</v>
      </c>
      <c r="R467" s="6">
        <v>44652</v>
      </c>
      <c r="S467" s="48"/>
      <c r="T467" s="42" t="s">
        <v>325</v>
      </c>
      <c r="U467" s="48"/>
    </row>
    <row r="468" spans="1:21" x14ac:dyDescent="0.25">
      <c r="A468" s="83" t="s">
        <v>970</v>
      </c>
      <c r="B468" s="89" t="s">
        <v>1120</v>
      </c>
      <c r="C468" s="83" t="s">
        <v>967</v>
      </c>
      <c r="D468" s="83" t="s">
        <v>973</v>
      </c>
      <c r="F468" t="s">
        <v>294</v>
      </c>
      <c r="I468" s="48">
        <v>98.39</v>
      </c>
      <c r="L468" s="209">
        <f t="shared" si="82"/>
        <v>99.87</v>
      </c>
      <c r="O468" s="6">
        <f>IF(P468="Yes",'MD Rates'!$B$1,R468)</f>
        <v>44652</v>
      </c>
      <c r="P468" s="5" t="str">
        <f t="shared" si="83"/>
        <v>Yes</v>
      </c>
      <c r="R468" s="6">
        <v>44652</v>
      </c>
      <c r="S468" s="48"/>
      <c r="T468" s="42" t="s">
        <v>325</v>
      </c>
      <c r="U468" s="48"/>
    </row>
    <row r="469" spans="1:21" x14ac:dyDescent="0.25">
      <c r="A469" s="83" t="s">
        <v>970</v>
      </c>
      <c r="B469" s="89" t="s">
        <v>1120</v>
      </c>
      <c r="C469" s="83" t="s">
        <v>967</v>
      </c>
      <c r="D469" s="83" t="s">
        <v>973</v>
      </c>
      <c r="F469" t="s">
        <v>295</v>
      </c>
      <c r="I469" s="48">
        <v>123.02</v>
      </c>
      <c r="L469" s="209">
        <f t="shared" si="82"/>
        <v>124.87</v>
      </c>
      <c r="O469" s="6">
        <f>IF(P469="Yes",'MD Rates'!$B$1,R469)</f>
        <v>44652</v>
      </c>
      <c r="P469" s="5" t="str">
        <f t="shared" si="83"/>
        <v>Yes</v>
      </c>
      <c r="R469" s="6">
        <v>44652</v>
      </c>
      <c r="S469" s="48"/>
      <c r="T469" s="42" t="s">
        <v>325</v>
      </c>
      <c r="U469" s="48"/>
    </row>
    <row r="470" spans="1:21" x14ac:dyDescent="0.25">
      <c r="A470" s="83" t="s">
        <v>970</v>
      </c>
      <c r="B470" s="89" t="s">
        <v>1120</v>
      </c>
      <c r="C470" s="83" t="s">
        <v>967</v>
      </c>
      <c r="D470" s="83" t="s">
        <v>973</v>
      </c>
      <c r="F470" t="s">
        <v>296</v>
      </c>
      <c r="I470" s="48">
        <v>147.65</v>
      </c>
      <c r="L470" s="209">
        <f t="shared" si="82"/>
        <v>149.87</v>
      </c>
      <c r="O470" s="6">
        <f>IF(P470="Yes",'MD Rates'!$B$1,R470)</f>
        <v>44652</v>
      </c>
      <c r="P470" s="5" t="str">
        <f t="shared" si="83"/>
        <v>Yes</v>
      </c>
      <c r="R470" s="6">
        <v>44652</v>
      </c>
      <c r="S470" s="48"/>
      <c r="T470" s="42" t="s">
        <v>325</v>
      </c>
      <c r="U470" s="48"/>
    </row>
    <row r="471" spans="1:21" x14ac:dyDescent="0.25">
      <c r="A471" s="83" t="s">
        <v>970</v>
      </c>
      <c r="B471" s="89" t="s">
        <v>1120</v>
      </c>
      <c r="C471" s="83" t="s">
        <v>967</v>
      </c>
      <c r="D471" s="83" t="s">
        <v>973</v>
      </c>
      <c r="F471" t="s">
        <v>297</v>
      </c>
      <c r="I471" s="48">
        <v>172.28</v>
      </c>
      <c r="L471" s="209">
        <f t="shared" si="82"/>
        <v>174.87</v>
      </c>
      <c r="O471" s="6">
        <f>IF(P471="Yes",'MD Rates'!$B$1,R471)</f>
        <v>44652</v>
      </c>
      <c r="P471" s="5" t="str">
        <f t="shared" si="83"/>
        <v>Yes</v>
      </c>
      <c r="R471" s="6">
        <v>44652</v>
      </c>
      <c r="S471" s="48"/>
      <c r="T471" s="42" t="s">
        <v>325</v>
      </c>
      <c r="U471" s="48"/>
    </row>
    <row r="472" spans="1:21" x14ac:dyDescent="0.25">
      <c r="A472" s="83" t="s">
        <v>970</v>
      </c>
      <c r="B472" s="89" t="s">
        <v>1120</v>
      </c>
      <c r="C472" s="83" t="s">
        <v>967</v>
      </c>
      <c r="D472" s="83" t="s">
        <v>973</v>
      </c>
      <c r="F472" t="s">
        <v>298</v>
      </c>
      <c r="I472" s="48">
        <v>128.19</v>
      </c>
      <c r="L472" s="209">
        <f t="shared" si="82"/>
        <v>130.11000000000001</v>
      </c>
      <c r="O472" s="6">
        <f>IF(P472="Yes",'MD Rates'!$B$1,R472)</f>
        <v>44652</v>
      </c>
      <c r="P472" s="5" t="str">
        <f t="shared" si="83"/>
        <v>Yes</v>
      </c>
      <c r="R472" s="6">
        <v>44652</v>
      </c>
      <c r="S472" s="48"/>
      <c r="T472" s="42" t="s">
        <v>325</v>
      </c>
      <c r="U472" s="48"/>
    </row>
    <row r="473" spans="1:21" x14ac:dyDescent="0.25">
      <c r="A473" s="83" t="s">
        <v>970</v>
      </c>
      <c r="B473" s="89" t="s">
        <v>1120</v>
      </c>
      <c r="C473" s="83" t="s">
        <v>967</v>
      </c>
      <c r="D473" s="83" t="s">
        <v>973</v>
      </c>
      <c r="F473" t="s">
        <v>299</v>
      </c>
      <c r="I473" s="48">
        <v>147.57999999999998</v>
      </c>
      <c r="L473" s="209">
        <f t="shared" si="82"/>
        <v>149.80000000000001</v>
      </c>
      <c r="O473" s="6">
        <f>IF(P473="Yes",'MD Rates'!$B$1,R473)</f>
        <v>44652</v>
      </c>
      <c r="P473" s="5" t="str">
        <f t="shared" si="83"/>
        <v>Yes</v>
      </c>
      <c r="R473" s="6">
        <v>44652</v>
      </c>
      <c r="S473" s="48"/>
      <c r="T473" s="42" t="s">
        <v>325</v>
      </c>
      <c r="U473" s="48"/>
    </row>
    <row r="474" spans="1:21" x14ac:dyDescent="0.25">
      <c r="A474" s="83" t="s">
        <v>970</v>
      </c>
      <c r="B474" s="89" t="s">
        <v>1120</v>
      </c>
      <c r="C474" s="83" t="s">
        <v>967</v>
      </c>
      <c r="D474" s="83" t="s">
        <v>973</v>
      </c>
      <c r="F474" t="s">
        <v>300</v>
      </c>
      <c r="I474" s="48">
        <v>196.76999999999998</v>
      </c>
      <c r="L474" s="209">
        <f t="shared" si="82"/>
        <v>199.73000000000002</v>
      </c>
      <c r="O474" s="6">
        <f>IF(P474="Yes",'MD Rates'!$B$1,R474)</f>
        <v>44652</v>
      </c>
      <c r="P474" s="5" t="str">
        <f t="shared" si="83"/>
        <v>Yes</v>
      </c>
      <c r="R474" s="6">
        <v>44652</v>
      </c>
      <c r="S474" s="48"/>
      <c r="T474" s="42" t="s">
        <v>325</v>
      </c>
      <c r="U474" s="48"/>
    </row>
    <row r="475" spans="1:21" x14ac:dyDescent="0.25">
      <c r="A475" s="83" t="s">
        <v>970</v>
      </c>
      <c r="B475" s="89" t="s">
        <v>1120</v>
      </c>
      <c r="C475" s="83" t="s">
        <v>967</v>
      </c>
      <c r="D475" s="83" t="s">
        <v>973</v>
      </c>
      <c r="F475" t="s">
        <v>301</v>
      </c>
      <c r="I475" s="48">
        <v>172.20999999999998</v>
      </c>
      <c r="L475" s="209">
        <f t="shared" si="82"/>
        <v>174.8</v>
      </c>
      <c r="O475" s="6">
        <f>IF(P475="Yes",'MD Rates'!$B$1,R475)</f>
        <v>44652</v>
      </c>
      <c r="P475" s="5" t="str">
        <f t="shared" si="83"/>
        <v>Yes</v>
      </c>
      <c r="R475" s="6">
        <v>44652</v>
      </c>
      <c r="S475" s="48"/>
      <c r="T475" s="42" t="s">
        <v>325</v>
      </c>
      <c r="U475" s="48"/>
    </row>
    <row r="476" spans="1:21" x14ac:dyDescent="0.25">
      <c r="A476" s="83" t="s">
        <v>970</v>
      </c>
      <c r="B476" s="89" t="s">
        <v>1120</v>
      </c>
      <c r="C476" s="83" t="s">
        <v>967</v>
      </c>
      <c r="D476" s="83" t="s">
        <v>973</v>
      </c>
      <c r="F476" t="s">
        <v>302</v>
      </c>
      <c r="I476" s="48">
        <v>196.83999999999997</v>
      </c>
      <c r="L476" s="209">
        <f t="shared" si="82"/>
        <v>199.8</v>
      </c>
      <c r="O476" s="6">
        <f>IF(P476="Yes",'MD Rates'!$B$1,R476)</f>
        <v>44652</v>
      </c>
      <c r="P476" s="5" t="str">
        <f t="shared" si="83"/>
        <v>Yes</v>
      </c>
      <c r="R476" s="6">
        <v>44652</v>
      </c>
      <c r="S476" s="48"/>
      <c r="T476" s="42" t="s">
        <v>325</v>
      </c>
      <c r="U476" s="48"/>
    </row>
    <row r="477" spans="1:21" x14ac:dyDescent="0.25">
      <c r="A477" s="83" t="s">
        <v>970</v>
      </c>
      <c r="B477" s="89" t="s">
        <v>1120</v>
      </c>
      <c r="C477" s="83" t="s">
        <v>967</v>
      </c>
      <c r="D477" s="83" t="s">
        <v>973</v>
      </c>
      <c r="F477" t="s">
        <v>303</v>
      </c>
      <c r="I477" s="48">
        <v>221.46999999999997</v>
      </c>
      <c r="L477" s="209">
        <f t="shared" si="82"/>
        <v>224.8</v>
      </c>
      <c r="O477" s="6">
        <f>IF(P477="Yes",'MD Rates'!$B$1,R477)</f>
        <v>44652</v>
      </c>
      <c r="P477" s="5" t="str">
        <f t="shared" si="83"/>
        <v>Yes</v>
      </c>
      <c r="R477" s="6">
        <v>44652</v>
      </c>
      <c r="S477" s="48"/>
      <c r="T477" s="42" t="s">
        <v>325</v>
      </c>
      <c r="U477" s="48"/>
    </row>
    <row r="478" spans="1:21" x14ac:dyDescent="0.25">
      <c r="A478" s="83" t="s">
        <v>970</v>
      </c>
      <c r="B478" s="89" t="s">
        <v>1120</v>
      </c>
      <c r="C478" s="83" t="s">
        <v>967</v>
      </c>
      <c r="D478" s="83" t="s">
        <v>973</v>
      </c>
      <c r="F478" t="s">
        <v>304</v>
      </c>
      <c r="I478" s="48">
        <v>196.78</v>
      </c>
      <c r="L478" s="209">
        <f t="shared" si="82"/>
        <v>199.74</v>
      </c>
      <c r="O478" s="6">
        <f>IF(P478="Yes",'MD Rates'!$B$1,R478)</f>
        <v>44652</v>
      </c>
      <c r="P478" s="5" t="str">
        <f t="shared" si="83"/>
        <v>Yes</v>
      </c>
      <c r="R478" s="6">
        <v>44652</v>
      </c>
      <c r="S478" s="48"/>
      <c r="T478" s="42" t="s">
        <v>325</v>
      </c>
      <c r="U478" s="48"/>
    </row>
    <row r="479" spans="1:21" x14ac:dyDescent="0.25">
      <c r="A479" s="83" t="s">
        <v>970</v>
      </c>
      <c r="B479" s="89" t="s">
        <v>1120</v>
      </c>
      <c r="C479" s="83" t="s">
        <v>967</v>
      </c>
      <c r="D479" s="83" t="s">
        <v>973</v>
      </c>
      <c r="F479" t="s">
        <v>305</v>
      </c>
      <c r="I479" s="48">
        <v>221.41</v>
      </c>
      <c r="L479" s="209">
        <f t="shared" si="82"/>
        <v>224.74</v>
      </c>
      <c r="O479" s="6">
        <f>IF(P479="Yes",'MD Rates'!$B$1,R479)</f>
        <v>44652</v>
      </c>
      <c r="P479" s="5" t="str">
        <f t="shared" si="83"/>
        <v>Yes</v>
      </c>
      <c r="R479" s="6">
        <v>44652</v>
      </c>
      <c r="S479" s="48"/>
      <c r="T479" s="42" t="s">
        <v>325</v>
      </c>
      <c r="U479" s="48"/>
    </row>
    <row r="480" spans="1:21" x14ac:dyDescent="0.25">
      <c r="A480" s="83" t="s">
        <v>970</v>
      </c>
      <c r="B480" s="89" t="s">
        <v>1120</v>
      </c>
      <c r="C480" s="83" t="s">
        <v>967</v>
      </c>
      <c r="D480" s="83" t="s">
        <v>973</v>
      </c>
      <c r="F480" t="s">
        <v>306</v>
      </c>
      <c r="I480" s="48">
        <v>246.04</v>
      </c>
      <c r="L480" s="209">
        <f t="shared" si="82"/>
        <v>249.74</v>
      </c>
      <c r="O480" s="6">
        <f>IF(P480="Yes",'MD Rates'!$B$1,R480)</f>
        <v>44652</v>
      </c>
      <c r="P480" s="5" t="str">
        <f t="shared" si="83"/>
        <v>Yes</v>
      </c>
      <c r="R480" s="6">
        <v>44652</v>
      </c>
      <c r="S480" s="48"/>
      <c r="T480" s="42" t="s">
        <v>325</v>
      </c>
      <c r="U480" s="48"/>
    </row>
    <row r="481" spans="1:21" x14ac:dyDescent="0.25">
      <c r="A481" s="83" t="s">
        <v>970</v>
      </c>
      <c r="B481" s="89" t="s">
        <v>1120</v>
      </c>
      <c r="C481" s="83" t="s">
        <v>967</v>
      </c>
      <c r="D481" s="83" t="s">
        <v>973</v>
      </c>
      <c r="F481" t="s">
        <v>307</v>
      </c>
      <c r="I481" s="48">
        <v>270.67</v>
      </c>
      <c r="L481" s="209">
        <f t="shared" si="82"/>
        <v>274.74</v>
      </c>
      <c r="O481" s="6">
        <f>IF(P481="Yes",'MD Rates'!$B$1,R481)</f>
        <v>44652</v>
      </c>
      <c r="P481" s="5" t="str">
        <f t="shared" si="83"/>
        <v>Yes</v>
      </c>
      <c r="R481" s="6">
        <v>44652</v>
      </c>
      <c r="S481" s="48"/>
      <c r="T481" s="42" t="s">
        <v>325</v>
      </c>
      <c r="U481" s="48"/>
    </row>
    <row r="482" spans="1:21" x14ac:dyDescent="0.25">
      <c r="A482" s="83" t="s">
        <v>970</v>
      </c>
      <c r="B482" s="89" t="s">
        <v>1120</v>
      </c>
      <c r="C482" s="83" t="s">
        <v>967</v>
      </c>
      <c r="D482" s="83" t="s">
        <v>973</v>
      </c>
      <c r="F482" t="s">
        <v>308</v>
      </c>
      <c r="I482" s="48">
        <v>49.19</v>
      </c>
      <c r="L482" s="209">
        <f t="shared" si="82"/>
        <v>49.93</v>
      </c>
      <c r="O482" s="6">
        <f>IF(P482="Yes",'MD Rates'!$B$1,R482)</f>
        <v>44652</v>
      </c>
      <c r="P482" s="5" t="str">
        <f t="shared" si="83"/>
        <v>Yes</v>
      </c>
      <c r="R482" s="6">
        <v>44652</v>
      </c>
      <c r="S482" s="48"/>
      <c r="T482" s="42" t="s">
        <v>325</v>
      </c>
      <c r="U482" s="48"/>
    </row>
    <row r="483" spans="1:21" ht="14.5" x14ac:dyDescent="0.35">
      <c r="A483" s="86" t="s">
        <v>970</v>
      </c>
      <c r="B483" s="89" t="s">
        <v>1120</v>
      </c>
      <c r="C483" s="42" t="s">
        <v>967</v>
      </c>
      <c r="D483" s="86" t="s">
        <v>104</v>
      </c>
      <c r="E483" s="86"/>
      <c r="F483" t="s">
        <v>285</v>
      </c>
      <c r="I483" s="401">
        <v>98.39</v>
      </c>
      <c r="L483" s="209">
        <f t="shared" ref="L483:L546" si="84">L459</f>
        <v>99.87</v>
      </c>
      <c r="O483" s="6">
        <f>IF(P483="Yes",'MD Rates'!$B$1,R483)</f>
        <v>44652</v>
      </c>
      <c r="P483" s="5" t="str">
        <f t="shared" si="83"/>
        <v>Yes</v>
      </c>
      <c r="R483" s="6">
        <v>44652</v>
      </c>
      <c r="S483" s="48"/>
      <c r="T483" s="42" t="s">
        <v>325</v>
      </c>
      <c r="U483" s="48"/>
    </row>
    <row r="484" spans="1:21" ht="14.5" x14ac:dyDescent="0.35">
      <c r="A484" s="86" t="s">
        <v>970</v>
      </c>
      <c r="B484" s="89" t="s">
        <v>1120</v>
      </c>
      <c r="C484" s="42" t="s">
        <v>967</v>
      </c>
      <c r="D484" s="86" t="s">
        <v>104</v>
      </c>
      <c r="E484" s="86"/>
      <c r="F484" t="s">
        <v>286</v>
      </c>
      <c r="I484" s="401">
        <v>147.57999999999998</v>
      </c>
      <c r="L484" s="209">
        <f t="shared" si="84"/>
        <v>149.80000000000001</v>
      </c>
      <c r="O484" s="6">
        <f>IF(P484="Yes",'MD Rates'!$B$1,R484)</f>
        <v>44652</v>
      </c>
      <c r="P484" s="5" t="str">
        <f t="shared" si="83"/>
        <v>Yes</v>
      </c>
      <c r="R484" s="6">
        <v>44652</v>
      </c>
      <c r="S484" s="48"/>
      <c r="T484" s="42" t="s">
        <v>325</v>
      </c>
      <c r="U484" s="48"/>
    </row>
    <row r="485" spans="1:21" ht="14.5" x14ac:dyDescent="0.35">
      <c r="A485" s="86" t="s">
        <v>970</v>
      </c>
      <c r="B485" s="89" t="s">
        <v>1120</v>
      </c>
      <c r="C485" s="42" t="s">
        <v>967</v>
      </c>
      <c r="D485" s="86" t="s">
        <v>104</v>
      </c>
      <c r="E485" s="86"/>
      <c r="F485" t="s">
        <v>287</v>
      </c>
      <c r="I485" s="401">
        <v>196.76999999999998</v>
      </c>
      <c r="L485" s="209">
        <f t="shared" si="84"/>
        <v>199.73000000000002</v>
      </c>
      <c r="O485" s="6">
        <f>IF(P485="Yes",'MD Rates'!$B$1,R485)</f>
        <v>44652</v>
      </c>
      <c r="P485" s="5" t="str">
        <f t="shared" si="83"/>
        <v>Yes</v>
      </c>
      <c r="R485" s="6">
        <v>44652</v>
      </c>
      <c r="S485" s="48"/>
      <c r="T485" s="42" t="s">
        <v>325</v>
      </c>
      <c r="U485" s="48"/>
    </row>
    <row r="486" spans="1:21" x14ac:dyDescent="0.25">
      <c r="A486" s="86" t="s">
        <v>970</v>
      </c>
      <c r="B486" s="89" t="s">
        <v>1120</v>
      </c>
      <c r="C486" s="42" t="s">
        <v>967</v>
      </c>
      <c r="D486" s="86" t="s">
        <v>104</v>
      </c>
      <c r="E486" s="86"/>
      <c r="F486" t="s">
        <v>288</v>
      </c>
      <c r="I486" s="48">
        <v>245.95999999999998</v>
      </c>
      <c r="L486" s="209">
        <f t="shared" si="84"/>
        <v>249.66</v>
      </c>
      <c r="O486" s="6">
        <f>IF(P486="Yes",'MD Rates'!$B$1,R486)</f>
        <v>44652</v>
      </c>
      <c r="P486" s="5" t="str">
        <f t="shared" si="83"/>
        <v>Yes</v>
      </c>
      <c r="R486" s="6">
        <v>44652</v>
      </c>
      <c r="S486" s="48"/>
      <c r="T486" s="42" t="s">
        <v>325</v>
      </c>
      <c r="U486" s="48"/>
    </row>
    <row r="487" spans="1:21" x14ac:dyDescent="0.25">
      <c r="A487" s="86" t="s">
        <v>970</v>
      </c>
      <c r="B487" s="89" t="s">
        <v>1120</v>
      </c>
      <c r="C487" s="42" t="s">
        <v>967</v>
      </c>
      <c r="D487" s="86" t="s">
        <v>104</v>
      </c>
      <c r="E487" s="86"/>
      <c r="F487" t="s">
        <v>289</v>
      </c>
      <c r="I487" s="48">
        <v>150.04</v>
      </c>
      <c r="L487" s="209">
        <f t="shared" si="84"/>
        <v>152.29</v>
      </c>
      <c r="O487" s="6">
        <f>IF(P487="Yes",'MD Rates'!$B$1,R487)</f>
        <v>44652</v>
      </c>
      <c r="P487" s="5" t="str">
        <f t="shared" si="83"/>
        <v>Yes</v>
      </c>
      <c r="R487" s="6">
        <v>44652</v>
      </c>
      <c r="S487" s="48"/>
      <c r="T487" s="42" t="s">
        <v>325</v>
      </c>
      <c r="U487" s="48"/>
    </row>
    <row r="488" spans="1:21" x14ac:dyDescent="0.25">
      <c r="A488" s="86" t="s">
        <v>970</v>
      </c>
      <c r="B488" s="89" t="s">
        <v>1120</v>
      </c>
      <c r="C488" s="42" t="s">
        <v>967</v>
      </c>
      <c r="D488" s="86" t="s">
        <v>104</v>
      </c>
      <c r="E488" s="86"/>
      <c r="F488" t="s">
        <v>290</v>
      </c>
      <c r="I488" s="48">
        <v>147.57999999999998</v>
      </c>
      <c r="L488" s="209">
        <f t="shared" si="84"/>
        <v>149.80000000000001</v>
      </c>
      <c r="O488" s="6">
        <f>IF(P488="Yes",'MD Rates'!$B$1,R488)</f>
        <v>44652</v>
      </c>
      <c r="P488" s="5" t="str">
        <f t="shared" si="83"/>
        <v>Yes</v>
      </c>
      <c r="R488" s="6">
        <v>44652</v>
      </c>
      <c r="S488" s="48"/>
      <c r="T488" s="42" t="s">
        <v>325</v>
      </c>
      <c r="U488" s="48"/>
    </row>
    <row r="489" spans="1:21" x14ac:dyDescent="0.25">
      <c r="A489" s="86" t="s">
        <v>970</v>
      </c>
      <c r="B489" s="89" t="s">
        <v>1120</v>
      </c>
      <c r="C489" s="42" t="s">
        <v>967</v>
      </c>
      <c r="D489" s="86" t="s">
        <v>104</v>
      </c>
      <c r="E489" s="86"/>
      <c r="F489" t="s">
        <v>291</v>
      </c>
      <c r="I489" s="48">
        <v>196.78</v>
      </c>
      <c r="L489" s="209">
        <f t="shared" si="84"/>
        <v>199.74</v>
      </c>
      <c r="O489" s="6">
        <f>IF(P489="Yes",'MD Rates'!$B$1,R489)</f>
        <v>44652</v>
      </c>
      <c r="P489" s="5" t="str">
        <f t="shared" si="83"/>
        <v>Yes</v>
      </c>
      <c r="R489" s="6">
        <v>44652</v>
      </c>
      <c r="S489" s="48"/>
      <c r="T489" s="42" t="s">
        <v>325</v>
      </c>
      <c r="U489" s="48"/>
    </row>
    <row r="490" spans="1:21" x14ac:dyDescent="0.25">
      <c r="A490" s="86" t="s">
        <v>970</v>
      </c>
      <c r="B490" s="89" t="s">
        <v>1120</v>
      </c>
      <c r="C490" s="42" t="s">
        <v>967</v>
      </c>
      <c r="D490" s="86" t="s">
        <v>104</v>
      </c>
      <c r="E490" s="86"/>
      <c r="F490" t="s">
        <v>292</v>
      </c>
      <c r="I490" s="48">
        <v>196.78</v>
      </c>
      <c r="L490" s="209">
        <f t="shared" si="84"/>
        <v>199.74</v>
      </c>
      <c r="O490" s="6">
        <f>IF(P490="Yes",'MD Rates'!$B$1,R490)</f>
        <v>44652</v>
      </c>
      <c r="P490" s="5" t="str">
        <f t="shared" si="83"/>
        <v>Yes</v>
      </c>
      <c r="R490" s="6">
        <v>44652</v>
      </c>
      <c r="S490" s="48"/>
      <c r="T490" s="42" t="s">
        <v>325</v>
      </c>
      <c r="U490" s="48"/>
    </row>
    <row r="491" spans="1:21" x14ac:dyDescent="0.25">
      <c r="A491" s="86" t="s">
        <v>970</v>
      </c>
      <c r="B491" s="89" t="s">
        <v>1120</v>
      </c>
      <c r="C491" s="42" t="s">
        <v>967</v>
      </c>
      <c r="D491" s="86" t="s">
        <v>104</v>
      </c>
      <c r="E491" s="86"/>
      <c r="F491" t="s">
        <v>293</v>
      </c>
      <c r="I491" s="48">
        <v>295.18</v>
      </c>
      <c r="L491" s="209">
        <f t="shared" si="84"/>
        <v>299.61</v>
      </c>
      <c r="O491" s="6">
        <f>IF(P491="Yes",'MD Rates'!$B$1,R491)</f>
        <v>44652</v>
      </c>
      <c r="P491" s="5" t="str">
        <f t="shared" si="83"/>
        <v>Yes</v>
      </c>
      <c r="R491" s="6">
        <v>44652</v>
      </c>
      <c r="S491" s="48"/>
      <c r="T491" s="42" t="s">
        <v>325</v>
      </c>
      <c r="U491" s="48"/>
    </row>
    <row r="492" spans="1:21" x14ac:dyDescent="0.25">
      <c r="A492" s="86" t="s">
        <v>970</v>
      </c>
      <c r="B492" s="89" t="s">
        <v>1120</v>
      </c>
      <c r="C492" s="42" t="s">
        <v>967</v>
      </c>
      <c r="D492" s="86" t="s">
        <v>104</v>
      </c>
      <c r="E492" s="86"/>
      <c r="F492" t="s">
        <v>294</v>
      </c>
      <c r="I492" s="48">
        <v>98.39</v>
      </c>
      <c r="L492" s="209">
        <f t="shared" si="84"/>
        <v>99.87</v>
      </c>
      <c r="O492" s="6">
        <f>IF(P492="Yes",'MD Rates'!$B$1,R492)</f>
        <v>44652</v>
      </c>
      <c r="P492" s="5" t="str">
        <f t="shared" si="83"/>
        <v>Yes</v>
      </c>
      <c r="R492" s="6">
        <v>44652</v>
      </c>
      <c r="S492" s="48"/>
      <c r="T492" s="42" t="s">
        <v>325</v>
      </c>
      <c r="U492" s="48"/>
    </row>
    <row r="493" spans="1:21" x14ac:dyDescent="0.25">
      <c r="A493" s="86" t="s">
        <v>970</v>
      </c>
      <c r="B493" s="89" t="s">
        <v>1120</v>
      </c>
      <c r="C493" s="42" t="s">
        <v>967</v>
      </c>
      <c r="D493" s="86" t="s">
        <v>104</v>
      </c>
      <c r="E493" s="86"/>
      <c r="F493" t="s">
        <v>295</v>
      </c>
      <c r="I493" s="48">
        <v>123.02</v>
      </c>
      <c r="L493" s="209">
        <f t="shared" si="84"/>
        <v>124.87</v>
      </c>
      <c r="O493" s="6">
        <f>IF(P493="Yes",'MD Rates'!$B$1,R493)</f>
        <v>44652</v>
      </c>
      <c r="P493" s="5" t="str">
        <f t="shared" si="83"/>
        <v>Yes</v>
      </c>
      <c r="R493" s="6">
        <v>44652</v>
      </c>
      <c r="S493" s="48"/>
      <c r="T493" s="42" t="s">
        <v>325</v>
      </c>
      <c r="U493" s="48"/>
    </row>
    <row r="494" spans="1:21" x14ac:dyDescent="0.25">
      <c r="A494" s="86" t="s">
        <v>970</v>
      </c>
      <c r="B494" s="89" t="s">
        <v>1120</v>
      </c>
      <c r="C494" s="42" t="s">
        <v>967</v>
      </c>
      <c r="D494" s="86" t="s">
        <v>104</v>
      </c>
      <c r="E494" s="86"/>
      <c r="F494" t="s">
        <v>296</v>
      </c>
      <c r="I494" s="48">
        <v>147.65</v>
      </c>
      <c r="L494" s="209">
        <f t="shared" si="84"/>
        <v>149.87</v>
      </c>
      <c r="O494" s="6">
        <f>IF(P494="Yes",'MD Rates'!$B$1,R494)</f>
        <v>44652</v>
      </c>
      <c r="P494" s="5" t="str">
        <f t="shared" si="83"/>
        <v>Yes</v>
      </c>
      <c r="R494" s="6">
        <v>44652</v>
      </c>
      <c r="S494" s="48"/>
      <c r="T494" s="42" t="s">
        <v>325</v>
      </c>
      <c r="U494" s="48"/>
    </row>
    <row r="495" spans="1:21" x14ac:dyDescent="0.25">
      <c r="A495" s="86" t="s">
        <v>970</v>
      </c>
      <c r="B495" s="89" t="s">
        <v>1120</v>
      </c>
      <c r="C495" s="42" t="s">
        <v>967</v>
      </c>
      <c r="D495" s="86" t="s">
        <v>104</v>
      </c>
      <c r="E495" s="86"/>
      <c r="F495" t="s">
        <v>297</v>
      </c>
      <c r="I495" s="48">
        <v>172.28</v>
      </c>
      <c r="L495" s="209">
        <f t="shared" si="84"/>
        <v>174.87</v>
      </c>
      <c r="O495" s="6">
        <f>IF(P495="Yes",'MD Rates'!$B$1,R495)</f>
        <v>44652</v>
      </c>
      <c r="P495" s="5" t="str">
        <f t="shared" si="83"/>
        <v>Yes</v>
      </c>
      <c r="R495" s="6">
        <v>44652</v>
      </c>
      <c r="S495" s="48"/>
      <c r="T495" s="42" t="s">
        <v>325</v>
      </c>
      <c r="U495" s="48"/>
    </row>
    <row r="496" spans="1:21" x14ac:dyDescent="0.25">
      <c r="A496" s="86" t="s">
        <v>970</v>
      </c>
      <c r="B496" s="89" t="s">
        <v>1120</v>
      </c>
      <c r="C496" s="42" t="s">
        <v>967</v>
      </c>
      <c r="D496" s="86" t="s">
        <v>104</v>
      </c>
      <c r="E496" s="86"/>
      <c r="F496" t="s">
        <v>298</v>
      </c>
      <c r="I496" s="48">
        <v>128.19</v>
      </c>
      <c r="L496" s="209">
        <f t="shared" si="84"/>
        <v>130.11000000000001</v>
      </c>
      <c r="O496" s="6">
        <f>IF(P496="Yes",'MD Rates'!$B$1,R496)</f>
        <v>44652</v>
      </c>
      <c r="P496" s="5" t="str">
        <f t="shared" si="83"/>
        <v>Yes</v>
      </c>
      <c r="R496" s="6">
        <v>44652</v>
      </c>
      <c r="S496" s="48"/>
      <c r="T496" s="42" t="s">
        <v>325</v>
      </c>
      <c r="U496" s="48"/>
    </row>
    <row r="497" spans="1:21" x14ac:dyDescent="0.25">
      <c r="A497" s="86" t="s">
        <v>970</v>
      </c>
      <c r="B497" s="89" t="s">
        <v>1120</v>
      </c>
      <c r="C497" s="42" t="s">
        <v>967</v>
      </c>
      <c r="D497" s="86" t="s">
        <v>104</v>
      </c>
      <c r="E497" s="86"/>
      <c r="F497" t="s">
        <v>299</v>
      </c>
      <c r="I497" s="48">
        <v>147.57999999999998</v>
      </c>
      <c r="L497" s="209">
        <f t="shared" si="84"/>
        <v>149.80000000000001</v>
      </c>
      <c r="O497" s="6">
        <f>IF(P497="Yes",'MD Rates'!$B$1,R497)</f>
        <v>44652</v>
      </c>
      <c r="P497" s="5" t="str">
        <f t="shared" si="83"/>
        <v>Yes</v>
      </c>
      <c r="R497" s="6">
        <v>44652</v>
      </c>
      <c r="S497" s="48"/>
      <c r="T497" s="42" t="s">
        <v>325</v>
      </c>
      <c r="U497" s="48"/>
    </row>
    <row r="498" spans="1:21" x14ac:dyDescent="0.25">
      <c r="A498" s="86" t="s">
        <v>970</v>
      </c>
      <c r="B498" s="89" t="s">
        <v>1120</v>
      </c>
      <c r="C498" s="42" t="s">
        <v>967</v>
      </c>
      <c r="D498" s="86" t="s">
        <v>104</v>
      </c>
      <c r="E498" s="86"/>
      <c r="F498" t="s">
        <v>300</v>
      </c>
      <c r="I498" s="48">
        <v>196.76999999999998</v>
      </c>
      <c r="L498" s="209">
        <f t="shared" si="84"/>
        <v>199.73000000000002</v>
      </c>
      <c r="O498" s="6">
        <f>IF(P498="Yes",'MD Rates'!$B$1,R498)</f>
        <v>44652</v>
      </c>
      <c r="P498" s="5" t="str">
        <f t="shared" si="83"/>
        <v>Yes</v>
      </c>
      <c r="R498" s="6">
        <v>44652</v>
      </c>
      <c r="S498" s="48"/>
      <c r="T498" s="42" t="s">
        <v>325</v>
      </c>
      <c r="U498" s="48"/>
    </row>
    <row r="499" spans="1:21" x14ac:dyDescent="0.25">
      <c r="A499" s="86" t="s">
        <v>970</v>
      </c>
      <c r="B499" s="89" t="s">
        <v>1120</v>
      </c>
      <c r="C499" s="42" t="s">
        <v>967</v>
      </c>
      <c r="D499" s="86" t="s">
        <v>104</v>
      </c>
      <c r="E499" s="86"/>
      <c r="F499" t="s">
        <v>301</v>
      </c>
      <c r="I499" s="48">
        <v>172.20999999999998</v>
      </c>
      <c r="L499" s="209">
        <f t="shared" si="84"/>
        <v>174.8</v>
      </c>
      <c r="O499" s="6">
        <f>IF(P499="Yes",'MD Rates'!$B$1,R499)</f>
        <v>44652</v>
      </c>
      <c r="P499" s="5" t="str">
        <f t="shared" si="83"/>
        <v>Yes</v>
      </c>
      <c r="R499" s="6">
        <v>44652</v>
      </c>
      <c r="S499" s="48"/>
      <c r="T499" s="42" t="s">
        <v>325</v>
      </c>
      <c r="U499" s="48"/>
    </row>
    <row r="500" spans="1:21" x14ac:dyDescent="0.25">
      <c r="A500" s="86" t="s">
        <v>970</v>
      </c>
      <c r="B500" s="89" t="s">
        <v>1120</v>
      </c>
      <c r="C500" s="42" t="s">
        <v>967</v>
      </c>
      <c r="D500" s="86" t="s">
        <v>104</v>
      </c>
      <c r="E500" s="86"/>
      <c r="F500" t="s">
        <v>302</v>
      </c>
      <c r="I500" s="48">
        <v>196.83999999999997</v>
      </c>
      <c r="L500" s="209">
        <f t="shared" si="84"/>
        <v>199.8</v>
      </c>
      <c r="O500" s="6">
        <f>IF(P500="Yes",'MD Rates'!$B$1,R500)</f>
        <v>44652</v>
      </c>
      <c r="P500" s="5" t="str">
        <f t="shared" si="83"/>
        <v>Yes</v>
      </c>
      <c r="R500" s="6">
        <v>44652</v>
      </c>
      <c r="S500" s="48"/>
      <c r="T500" s="42" t="s">
        <v>325</v>
      </c>
      <c r="U500" s="48"/>
    </row>
    <row r="501" spans="1:21" x14ac:dyDescent="0.25">
      <c r="A501" s="86" t="s">
        <v>970</v>
      </c>
      <c r="B501" s="89" t="s">
        <v>1120</v>
      </c>
      <c r="C501" s="42" t="s">
        <v>967</v>
      </c>
      <c r="D501" s="86" t="s">
        <v>104</v>
      </c>
      <c r="E501" s="86"/>
      <c r="F501" t="s">
        <v>303</v>
      </c>
      <c r="I501" s="48">
        <v>221.46999999999997</v>
      </c>
      <c r="L501" s="209">
        <f t="shared" si="84"/>
        <v>224.8</v>
      </c>
      <c r="O501" s="6">
        <f>IF(P501="Yes",'MD Rates'!$B$1,R501)</f>
        <v>44652</v>
      </c>
      <c r="P501" s="5" t="str">
        <f t="shared" si="83"/>
        <v>Yes</v>
      </c>
      <c r="R501" s="6">
        <v>44652</v>
      </c>
      <c r="S501" s="48"/>
      <c r="T501" s="42" t="s">
        <v>325</v>
      </c>
      <c r="U501" s="48"/>
    </row>
    <row r="502" spans="1:21" x14ac:dyDescent="0.25">
      <c r="A502" s="86" t="s">
        <v>970</v>
      </c>
      <c r="B502" s="89" t="s">
        <v>1120</v>
      </c>
      <c r="C502" s="42" t="s">
        <v>967</v>
      </c>
      <c r="D502" s="86" t="s">
        <v>104</v>
      </c>
      <c r="E502" s="86"/>
      <c r="F502" t="s">
        <v>304</v>
      </c>
      <c r="I502" s="48">
        <v>196.78</v>
      </c>
      <c r="L502" s="209">
        <f t="shared" si="84"/>
        <v>199.74</v>
      </c>
      <c r="O502" s="6">
        <f>IF(P502="Yes",'MD Rates'!$B$1,R502)</f>
        <v>44652</v>
      </c>
      <c r="P502" s="5" t="str">
        <f t="shared" si="83"/>
        <v>Yes</v>
      </c>
      <c r="R502" s="6">
        <v>44652</v>
      </c>
      <c r="S502" s="48"/>
      <c r="T502" s="42" t="s">
        <v>325</v>
      </c>
      <c r="U502" s="48"/>
    </row>
    <row r="503" spans="1:21" x14ac:dyDescent="0.25">
      <c r="A503" s="86" t="s">
        <v>970</v>
      </c>
      <c r="B503" s="89" t="s">
        <v>1120</v>
      </c>
      <c r="C503" s="42" t="s">
        <v>967</v>
      </c>
      <c r="D503" s="86" t="s">
        <v>104</v>
      </c>
      <c r="E503" s="86"/>
      <c r="F503" t="s">
        <v>305</v>
      </c>
      <c r="I503" s="48">
        <v>221.41</v>
      </c>
      <c r="L503" s="209">
        <f t="shared" si="84"/>
        <v>224.74</v>
      </c>
      <c r="O503" s="6">
        <f>IF(P503="Yes",'MD Rates'!$B$1,R503)</f>
        <v>44652</v>
      </c>
      <c r="P503" s="5" t="str">
        <f t="shared" si="83"/>
        <v>Yes</v>
      </c>
      <c r="R503" s="6">
        <v>44652</v>
      </c>
      <c r="S503" s="48"/>
      <c r="T503" s="42" t="s">
        <v>325</v>
      </c>
      <c r="U503" s="48"/>
    </row>
    <row r="504" spans="1:21" x14ac:dyDescent="0.25">
      <c r="A504" s="86" t="s">
        <v>970</v>
      </c>
      <c r="B504" s="89" t="s">
        <v>1120</v>
      </c>
      <c r="C504" s="42" t="s">
        <v>967</v>
      </c>
      <c r="D504" s="86" t="s">
        <v>104</v>
      </c>
      <c r="E504" s="86"/>
      <c r="F504" t="s">
        <v>306</v>
      </c>
      <c r="I504" s="48">
        <v>246.04</v>
      </c>
      <c r="L504" s="209">
        <f t="shared" si="84"/>
        <v>249.74</v>
      </c>
      <c r="O504" s="6">
        <f>IF(P504="Yes",'MD Rates'!$B$1,R504)</f>
        <v>44652</v>
      </c>
      <c r="P504" s="5" t="str">
        <f t="shared" ref="P504:P567" si="85">IF(I504&lt;&gt;L504,"Yes","No")</f>
        <v>Yes</v>
      </c>
      <c r="R504" s="6">
        <v>44652</v>
      </c>
      <c r="S504" s="48"/>
      <c r="T504" s="42" t="s">
        <v>325</v>
      </c>
      <c r="U504" s="48"/>
    </row>
    <row r="505" spans="1:21" x14ac:dyDescent="0.25">
      <c r="A505" s="86" t="s">
        <v>970</v>
      </c>
      <c r="B505" s="89" t="s">
        <v>1120</v>
      </c>
      <c r="C505" s="42" t="s">
        <v>967</v>
      </c>
      <c r="D505" s="86" t="s">
        <v>104</v>
      </c>
      <c r="E505" s="86"/>
      <c r="F505" t="s">
        <v>307</v>
      </c>
      <c r="I505" s="48">
        <v>270.67</v>
      </c>
      <c r="L505" s="209">
        <f t="shared" si="84"/>
        <v>274.74</v>
      </c>
      <c r="O505" s="6">
        <f>IF(P505="Yes",'MD Rates'!$B$1,R505)</f>
        <v>44652</v>
      </c>
      <c r="P505" s="5" t="str">
        <f t="shared" si="85"/>
        <v>Yes</v>
      </c>
      <c r="R505" s="6">
        <v>44652</v>
      </c>
      <c r="S505" s="48"/>
      <c r="T505" s="42" t="s">
        <v>325</v>
      </c>
      <c r="U505" s="48"/>
    </row>
    <row r="506" spans="1:21" x14ac:dyDescent="0.25">
      <c r="A506" s="86" t="s">
        <v>970</v>
      </c>
      <c r="B506" s="89" t="s">
        <v>1120</v>
      </c>
      <c r="C506" s="42" t="s">
        <v>967</v>
      </c>
      <c r="D506" s="86" t="s">
        <v>104</v>
      </c>
      <c r="E506" s="86"/>
      <c r="F506" t="s">
        <v>308</v>
      </c>
      <c r="I506" s="48">
        <v>49.19</v>
      </c>
      <c r="L506" s="209">
        <f t="shared" si="84"/>
        <v>49.93</v>
      </c>
      <c r="O506" s="6">
        <f>IF(P506="Yes",'MD Rates'!$B$1,R506)</f>
        <v>44652</v>
      </c>
      <c r="P506" s="5" t="str">
        <f t="shared" si="85"/>
        <v>Yes</v>
      </c>
      <c r="R506" s="6">
        <v>44652</v>
      </c>
      <c r="S506" s="48"/>
      <c r="T506" s="42" t="s">
        <v>325</v>
      </c>
      <c r="U506" s="48"/>
    </row>
    <row r="507" spans="1:21" ht="14.5" x14ac:dyDescent="0.35">
      <c r="A507" s="86" t="s">
        <v>970</v>
      </c>
      <c r="B507" s="89" t="s">
        <v>1120</v>
      </c>
      <c r="C507" s="42" t="s">
        <v>967</v>
      </c>
      <c r="D507" s="86" t="s">
        <v>114</v>
      </c>
      <c r="E507" s="86"/>
      <c r="F507" t="s">
        <v>285</v>
      </c>
      <c r="I507" s="401">
        <v>98.39</v>
      </c>
      <c r="L507" s="209">
        <f t="shared" si="84"/>
        <v>99.87</v>
      </c>
      <c r="O507" s="6">
        <f>IF(P507="Yes",'MD Rates'!$B$1,R507)</f>
        <v>44652</v>
      </c>
      <c r="P507" s="5" t="str">
        <f t="shared" si="85"/>
        <v>Yes</v>
      </c>
      <c r="R507" s="6">
        <v>44652</v>
      </c>
      <c r="S507" s="48"/>
      <c r="T507" s="42" t="s">
        <v>325</v>
      </c>
      <c r="U507" s="48"/>
    </row>
    <row r="508" spans="1:21" ht="14.5" x14ac:dyDescent="0.35">
      <c r="A508" s="86" t="s">
        <v>970</v>
      </c>
      <c r="B508" s="89" t="s">
        <v>1120</v>
      </c>
      <c r="C508" s="42" t="s">
        <v>967</v>
      </c>
      <c r="D508" s="86" t="s">
        <v>114</v>
      </c>
      <c r="E508" s="86"/>
      <c r="F508" t="s">
        <v>286</v>
      </c>
      <c r="I508" s="401">
        <v>147.57999999999998</v>
      </c>
      <c r="L508" s="209">
        <f t="shared" si="84"/>
        <v>149.80000000000001</v>
      </c>
      <c r="O508" s="6">
        <f>IF(P508="Yes",'MD Rates'!$B$1,R508)</f>
        <v>44652</v>
      </c>
      <c r="P508" s="5" t="str">
        <f t="shared" si="85"/>
        <v>Yes</v>
      </c>
      <c r="R508" s="6">
        <v>44652</v>
      </c>
      <c r="S508" s="48"/>
      <c r="T508" s="42" t="s">
        <v>325</v>
      </c>
      <c r="U508" s="48"/>
    </row>
    <row r="509" spans="1:21" ht="14.5" x14ac:dyDescent="0.35">
      <c r="A509" s="86" t="s">
        <v>970</v>
      </c>
      <c r="B509" s="89" t="s">
        <v>1120</v>
      </c>
      <c r="C509" s="42" t="s">
        <v>967</v>
      </c>
      <c r="D509" s="86" t="s">
        <v>114</v>
      </c>
      <c r="E509" s="86"/>
      <c r="F509" t="s">
        <v>287</v>
      </c>
      <c r="I509" s="401">
        <v>196.76999999999998</v>
      </c>
      <c r="L509" s="209">
        <f t="shared" si="84"/>
        <v>199.73000000000002</v>
      </c>
      <c r="O509" s="6">
        <f>IF(P509="Yes",'MD Rates'!$B$1,R509)</f>
        <v>44652</v>
      </c>
      <c r="P509" s="5" t="str">
        <f t="shared" si="85"/>
        <v>Yes</v>
      </c>
      <c r="R509" s="6">
        <v>44652</v>
      </c>
      <c r="S509" s="48"/>
      <c r="T509" s="42" t="s">
        <v>325</v>
      </c>
      <c r="U509" s="48"/>
    </row>
    <row r="510" spans="1:21" x14ac:dyDescent="0.25">
      <c r="A510" s="86" t="s">
        <v>970</v>
      </c>
      <c r="B510" s="89" t="s">
        <v>1120</v>
      </c>
      <c r="C510" s="42" t="s">
        <v>967</v>
      </c>
      <c r="D510" s="86" t="s">
        <v>114</v>
      </c>
      <c r="E510" s="86"/>
      <c r="F510" t="s">
        <v>288</v>
      </c>
      <c r="I510" s="48">
        <v>245.95999999999998</v>
      </c>
      <c r="L510" s="209">
        <f t="shared" si="84"/>
        <v>249.66</v>
      </c>
      <c r="O510" s="6">
        <f>IF(P510="Yes",'MD Rates'!$B$1,R510)</f>
        <v>44652</v>
      </c>
      <c r="P510" s="5" t="str">
        <f t="shared" si="85"/>
        <v>Yes</v>
      </c>
      <c r="R510" s="6">
        <v>44652</v>
      </c>
      <c r="S510" s="48"/>
      <c r="T510" s="42" t="s">
        <v>325</v>
      </c>
      <c r="U510" s="48"/>
    </row>
    <row r="511" spans="1:21" x14ac:dyDescent="0.25">
      <c r="A511" s="86" t="s">
        <v>970</v>
      </c>
      <c r="B511" s="89" t="s">
        <v>1120</v>
      </c>
      <c r="C511" s="42" t="s">
        <v>967</v>
      </c>
      <c r="D511" s="86" t="s">
        <v>114</v>
      </c>
      <c r="E511" s="86"/>
      <c r="F511" t="s">
        <v>289</v>
      </c>
      <c r="I511" s="48">
        <v>150.04</v>
      </c>
      <c r="L511" s="209">
        <f t="shared" si="84"/>
        <v>152.29</v>
      </c>
      <c r="O511" s="6">
        <f>IF(P511="Yes",'MD Rates'!$B$1,R511)</f>
        <v>44652</v>
      </c>
      <c r="P511" s="5" t="str">
        <f t="shared" si="85"/>
        <v>Yes</v>
      </c>
      <c r="R511" s="6">
        <v>44652</v>
      </c>
      <c r="S511" s="48"/>
      <c r="T511" s="42" t="s">
        <v>325</v>
      </c>
      <c r="U511" s="48"/>
    </row>
    <row r="512" spans="1:21" x14ac:dyDescent="0.25">
      <c r="A512" s="86" t="s">
        <v>970</v>
      </c>
      <c r="B512" s="89" t="s">
        <v>1120</v>
      </c>
      <c r="C512" s="42" t="s">
        <v>967</v>
      </c>
      <c r="D512" s="86" t="s">
        <v>114</v>
      </c>
      <c r="E512" s="86"/>
      <c r="F512" t="s">
        <v>290</v>
      </c>
      <c r="I512" s="48">
        <v>147.57999999999998</v>
      </c>
      <c r="L512" s="209">
        <f t="shared" si="84"/>
        <v>149.80000000000001</v>
      </c>
      <c r="O512" s="6">
        <f>IF(P512="Yes",'MD Rates'!$B$1,R512)</f>
        <v>44652</v>
      </c>
      <c r="P512" s="5" t="str">
        <f t="shared" si="85"/>
        <v>Yes</v>
      </c>
      <c r="R512" s="6">
        <v>44652</v>
      </c>
      <c r="S512" s="48"/>
      <c r="T512" s="42" t="s">
        <v>325</v>
      </c>
      <c r="U512" s="48"/>
    </row>
    <row r="513" spans="1:21" x14ac:dyDescent="0.25">
      <c r="A513" s="86" t="s">
        <v>970</v>
      </c>
      <c r="B513" s="89" t="s">
        <v>1120</v>
      </c>
      <c r="C513" s="42" t="s">
        <v>967</v>
      </c>
      <c r="D513" s="86" t="s">
        <v>114</v>
      </c>
      <c r="E513" s="86"/>
      <c r="F513" t="s">
        <v>291</v>
      </c>
      <c r="I513" s="48">
        <v>196.78</v>
      </c>
      <c r="L513" s="209">
        <f t="shared" si="84"/>
        <v>199.74</v>
      </c>
      <c r="O513" s="6">
        <f>IF(P513="Yes",'MD Rates'!$B$1,R513)</f>
        <v>44652</v>
      </c>
      <c r="P513" s="5" t="str">
        <f t="shared" si="85"/>
        <v>Yes</v>
      </c>
      <c r="R513" s="6">
        <v>44652</v>
      </c>
      <c r="S513" s="48"/>
      <c r="T513" s="42" t="s">
        <v>325</v>
      </c>
      <c r="U513" s="48"/>
    </row>
    <row r="514" spans="1:21" x14ac:dyDescent="0.25">
      <c r="A514" s="86" t="s">
        <v>970</v>
      </c>
      <c r="B514" s="89" t="s">
        <v>1120</v>
      </c>
      <c r="C514" s="42" t="s">
        <v>967</v>
      </c>
      <c r="D514" s="86" t="s">
        <v>114</v>
      </c>
      <c r="E514" s="86"/>
      <c r="F514" t="s">
        <v>292</v>
      </c>
      <c r="I514" s="48">
        <v>196.78</v>
      </c>
      <c r="L514" s="209">
        <f t="shared" si="84"/>
        <v>199.74</v>
      </c>
      <c r="O514" s="6">
        <f>IF(P514="Yes",'MD Rates'!$B$1,R514)</f>
        <v>44652</v>
      </c>
      <c r="P514" s="5" t="str">
        <f t="shared" si="85"/>
        <v>Yes</v>
      </c>
      <c r="R514" s="6">
        <v>44652</v>
      </c>
      <c r="S514" s="48"/>
      <c r="T514" s="42" t="s">
        <v>325</v>
      </c>
      <c r="U514" s="48"/>
    </row>
    <row r="515" spans="1:21" x14ac:dyDescent="0.25">
      <c r="A515" s="86" t="s">
        <v>970</v>
      </c>
      <c r="B515" s="89" t="s">
        <v>1120</v>
      </c>
      <c r="C515" s="42" t="s">
        <v>967</v>
      </c>
      <c r="D515" s="86" t="s">
        <v>114</v>
      </c>
      <c r="E515" s="86"/>
      <c r="F515" t="s">
        <v>293</v>
      </c>
      <c r="I515" s="48">
        <v>295.18</v>
      </c>
      <c r="L515" s="209">
        <f t="shared" si="84"/>
        <v>299.61</v>
      </c>
      <c r="O515" s="6">
        <f>IF(P515="Yes",'MD Rates'!$B$1,R515)</f>
        <v>44652</v>
      </c>
      <c r="P515" s="5" t="str">
        <f t="shared" si="85"/>
        <v>Yes</v>
      </c>
      <c r="R515" s="6">
        <v>44652</v>
      </c>
      <c r="S515" s="48"/>
      <c r="T515" s="42" t="s">
        <v>325</v>
      </c>
      <c r="U515" s="48"/>
    </row>
    <row r="516" spans="1:21" x14ac:dyDescent="0.25">
      <c r="A516" s="86" t="s">
        <v>970</v>
      </c>
      <c r="B516" s="89" t="s">
        <v>1120</v>
      </c>
      <c r="C516" s="42" t="s">
        <v>967</v>
      </c>
      <c r="D516" s="86" t="s">
        <v>114</v>
      </c>
      <c r="E516" s="86"/>
      <c r="F516" t="s">
        <v>294</v>
      </c>
      <c r="I516" s="48">
        <v>98.39</v>
      </c>
      <c r="L516" s="209">
        <f t="shared" si="84"/>
        <v>99.87</v>
      </c>
      <c r="O516" s="6">
        <f>IF(P516="Yes",'MD Rates'!$B$1,R516)</f>
        <v>44652</v>
      </c>
      <c r="P516" s="5" t="str">
        <f t="shared" si="85"/>
        <v>Yes</v>
      </c>
      <c r="R516" s="6">
        <v>44652</v>
      </c>
      <c r="S516" s="48"/>
      <c r="T516" s="42" t="s">
        <v>325</v>
      </c>
      <c r="U516" s="48"/>
    </row>
    <row r="517" spans="1:21" x14ac:dyDescent="0.25">
      <c r="A517" s="86" t="s">
        <v>970</v>
      </c>
      <c r="B517" s="89" t="s">
        <v>1120</v>
      </c>
      <c r="C517" s="42" t="s">
        <v>967</v>
      </c>
      <c r="D517" s="86" t="s">
        <v>114</v>
      </c>
      <c r="E517" s="86"/>
      <c r="F517" t="s">
        <v>295</v>
      </c>
      <c r="I517" s="48">
        <v>123.02</v>
      </c>
      <c r="L517" s="209">
        <f t="shared" si="84"/>
        <v>124.87</v>
      </c>
      <c r="O517" s="6">
        <f>IF(P517="Yes",'MD Rates'!$B$1,R517)</f>
        <v>44652</v>
      </c>
      <c r="P517" s="5" t="str">
        <f t="shared" si="85"/>
        <v>Yes</v>
      </c>
      <c r="R517" s="6">
        <v>44652</v>
      </c>
      <c r="S517" s="48"/>
      <c r="T517" s="42" t="s">
        <v>325</v>
      </c>
      <c r="U517" s="48"/>
    </row>
    <row r="518" spans="1:21" x14ac:dyDescent="0.25">
      <c r="A518" s="86" t="s">
        <v>970</v>
      </c>
      <c r="B518" s="89" t="s">
        <v>1120</v>
      </c>
      <c r="C518" s="42" t="s">
        <v>967</v>
      </c>
      <c r="D518" s="86" t="s">
        <v>114</v>
      </c>
      <c r="E518" s="86"/>
      <c r="F518" t="s">
        <v>296</v>
      </c>
      <c r="I518" s="48">
        <v>147.65</v>
      </c>
      <c r="L518" s="209">
        <f t="shared" si="84"/>
        <v>149.87</v>
      </c>
      <c r="O518" s="6">
        <f>IF(P518="Yes",'MD Rates'!$B$1,R518)</f>
        <v>44652</v>
      </c>
      <c r="P518" s="5" t="str">
        <f t="shared" si="85"/>
        <v>Yes</v>
      </c>
      <c r="R518" s="6">
        <v>44652</v>
      </c>
      <c r="S518" s="48"/>
      <c r="T518" s="42" t="s">
        <v>325</v>
      </c>
      <c r="U518" s="48"/>
    </row>
    <row r="519" spans="1:21" x14ac:dyDescent="0.25">
      <c r="A519" s="86" t="s">
        <v>970</v>
      </c>
      <c r="B519" s="89" t="s">
        <v>1120</v>
      </c>
      <c r="C519" s="42" t="s">
        <v>967</v>
      </c>
      <c r="D519" s="86" t="s">
        <v>114</v>
      </c>
      <c r="E519" s="86"/>
      <c r="F519" t="s">
        <v>297</v>
      </c>
      <c r="I519" s="48">
        <v>172.28</v>
      </c>
      <c r="L519" s="209">
        <f t="shared" si="84"/>
        <v>174.87</v>
      </c>
      <c r="O519" s="6">
        <f>IF(P519="Yes",'MD Rates'!$B$1,R519)</f>
        <v>44652</v>
      </c>
      <c r="P519" s="5" t="str">
        <f t="shared" si="85"/>
        <v>Yes</v>
      </c>
      <c r="R519" s="6">
        <v>44652</v>
      </c>
      <c r="S519" s="48"/>
      <c r="T519" s="42" t="s">
        <v>325</v>
      </c>
      <c r="U519" s="48"/>
    </row>
    <row r="520" spans="1:21" x14ac:dyDescent="0.25">
      <c r="A520" s="86" t="s">
        <v>970</v>
      </c>
      <c r="B520" s="89" t="s">
        <v>1120</v>
      </c>
      <c r="C520" s="42" t="s">
        <v>967</v>
      </c>
      <c r="D520" s="86" t="s">
        <v>114</v>
      </c>
      <c r="E520" s="86"/>
      <c r="F520" t="s">
        <v>298</v>
      </c>
      <c r="I520" s="48">
        <v>128.19</v>
      </c>
      <c r="L520" s="209">
        <f t="shared" si="84"/>
        <v>130.11000000000001</v>
      </c>
      <c r="O520" s="6">
        <f>IF(P520="Yes",'MD Rates'!$B$1,R520)</f>
        <v>44652</v>
      </c>
      <c r="P520" s="5" t="str">
        <f t="shared" si="85"/>
        <v>Yes</v>
      </c>
      <c r="R520" s="6">
        <v>44652</v>
      </c>
      <c r="S520" s="48"/>
      <c r="T520" s="42" t="s">
        <v>325</v>
      </c>
      <c r="U520" s="48"/>
    </row>
    <row r="521" spans="1:21" x14ac:dyDescent="0.25">
      <c r="A521" s="86" t="s">
        <v>970</v>
      </c>
      <c r="B521" s="89" t="s">
        <v>1120</v>
      </c>
      <c r="C521" s="42" t="s">
        <v>967</v>
      </c>
      <c r="D521" s="86" t="s">
        <v>114</v>
      </c>
      <c r="E521" s="86"/>
      <c r="F521" t="s">
        <v>299</v>
      </c>
      <c r="I521" s="48">
        <v>147.57999999999998</v>
      </c>
      <c r="L521" s="209">
        <f t="shared" si="84"/>
        <v>149.80000000000001</v>
      </c>
      <c r="O521" s="6">
        <f>IF(P521="Yes",'MD Rates'!$B$1,R521)</f>
        <v>44652</v>
      </c>
      <c r="P521" s="5" t="str">
        <f t="shared" si="85"/>
        <v>Yes</v>
      </c>
      <c r="R521" s="6">
        <v>44652</v>
      </c>
      <c r="S521" s="48"/>
      <c r="T521" s="42" t="s">
        <v>325</v>
      </c>
      <c r="U521" s="48"/>
    </row>
    <row r="522" spans="1:21" x14ac:dyDescent="0.25">
      <c r="A522" s="86" t="s">
        <v>970</v>
      </c>
      <c r="B522" s="89" t="s">
        <v>1120</v>
      </c>
      <c r="C522" s="42" t="s">
        <v>967</v>
      </c>
      <c r="D522" s="86" t="s">
        <v>114</v>
      </c>
      <c r="E522" s="86"/>
      <c r="F522" t="s">
        <v>300</v>
      </c>
      <c r="I522" s="48">
        <v>196.76999999999998</v>
      </c>
      <c r="L522" s="209">
        <f t="shared" si="84"/>
        <v>199.73000000000002</v>
      </c>
      <c r="O522" s="6">
        <f>IF(P522="Yes",'MD Rates'!$B$1,R522)</f>
        <v>44652</v>
      </c>
      <c r="P522" s="5" t="str">
        <f t="shared" si="85"/>
        <v>Yes</v>
      </c>
      <c r="R522" s="6">
        <v>44652</v>
      </c>
      <c r="S522" s="48"/>
      <c r="T522" s="42" t="s">
        <v>325</v>
      </c>
      <c r="U522" s="48"/>
    </row>
    <row r="523" spans="1:21" x14ac:dyDescent="0.25">
      <c r="A523" s="86" t="s">
        <v>970</v>
      </c>
      <c r="B523" s="89" t="s">
        <v>1120</v>
      </c>
      <c r="C523" s="42" t="s">
        <v>967</v>
      </c>
      <c r="D523" s="86" t="s">
        <v>114</v>
      </c>
      <c r="E523" s="86"/>
      <c r="F523" t="s">
        <v>301</v>
      </c>
      <c r="I523" s="48">
        <v>172.20999999999998</v>
      </c>
      <c r="L523" s="209">
        <f t="shared" si="84"/>
        <v>174.8</v>
      </c>
      <c r="O523" s="6">
        <f>IF(P523="Yes",'MD Rates'!$B$1,R523)</f>
        <v>44652</v>
      </c>
      <c r="P523" s="5" t="str">
        <f t="shared" si="85"/>
        <v>Yes</v>
      </c>
      <c r="R523" s="6">
        <v>44652</v>
      </c>
      <c r="S523" s="48"/>
      <c r="T523" s="42" t="s">
        <v>325</v>
      </c>
      <c r="U523" s="48"/>
    </row>
    <row r="524" spans="1:21" x14ac:dyDescent="0.25">
      <c r="A524" s="86" t="s">
        <v>970</v>
      </c>
      <c r="B524" s="89" t="s">
        <v>1120</v>
      </c>
      <c r="C524" s="42" t="s">
        <v>967</v>
      </c>
      <c r="D524" s="86" t="s">
        <v>114</v>
      </c>
      <c r="E524" s="86"/>
      <c r="F524" t="s">
        <v>302</v>
      </c>
      <c r="I524" s="48">
        <v>196.83999999999997</v>
      </c>
      <c r="L524" s="209">
        <f t="shared" si="84"/>
        <v>199.8</v>
      </c>
      <c r="O524" s="6">
        <f>IF(P524="Yes",'MD Rates'!$B$1,R524)</f>
        <v>44652</v>
      </c>
      <c r="P524" s="5" t="str">
        <f t="shared" si="85"/>
        <v>Yes</v>
      </c>
      <c r="R524" s="6">
        <v>44652</v>
      </c>
      <c r="S524" s="48"/>
      <c r="T524" s="42" t="s">
        <v>325</v>
      </c>
      <c r="U524" s="48"/>
    </row>
    <row r="525" spans="1:21" x14ac:dyDescent="0.25">
      <c r="A525" s="86" t="s">
        <v>970</v>
      </c>
      <c r="B525" s="89" t="s">
        <v>1120</v>
      </c>
      <c r="C525" s="42" t="s">
        <v>967</v>
      </c>
      <c r="D525" s="86" t="s">
        <v>114</v>
      </c>
      <c r="E525" s="86"/>
      <c r="F525" t="s">
        <v>303</v>
      </c>
      <c r="I525" s="48">
        <v>221.46999999999997</v>
      </c>
      <c r="L525" s="209">
        <f t="shared" si="84"/>
        <v>224.8</v>
      </c>
      <c r="O525" s="6">
        <f>IF(P525="Yes",'MD Rates'!$B$1,R525)</f>
        <v>44652</v>
      </c>
      <c r="P525" s="5" t="str">
        <f t="shared" si="85"/>
        <v>Yes</v>
      </c>
      <c r="R525" s="6">
        <v>44652</v>
      </c>
      <c r="S525" s="48"/>
      <c r="T525" s="42" t="s">
        <v>325</v>
      </c>
      <c r="U525" s="48"/>
    </row>
    <row r="526" spans="1:21" x14ac:dyDescent="0.25">
      <c r="A526" s="86" t="s">
        <v>970</v>
      </c>
      <c r="B526" s="89" t="s">
        <v>1120</v>
      </c>
      <c r="C526" s="42" t="s">
        <v>967</v>
      </c>
      <c r="D526" s="86" t="s">
        <v>114</v>
      </c>
      <c r="E526" s="86"/>
      <c r="F526" t="s">
        <v>304</v>
      </c>
      <c r="I526" s="48">
        <v>196.78</v>
      </c>
      <c r="L526" s="209">
        <f t="shared" si="84"/>
        <v>199.74</v>
      </c>
      <c r="O526" s="6">
        <f>IF(P526="Yes",'MD Rates'!$B$1,R526)</f>
        <v>44652</v>
      </c>
      <c r="P526" s="5" t="str">
        <f t="shared" si="85"/>
        <v>Yes</v>
      </c>
      <c r="R526" s="6">
        <v>44652</v>
      </c>
      <c r="S526" s="48"/>
      <c r="T526" s="42" t="s">
        <v>325</v>
      </c>
      <c r="U526" s="48"/>
    </row>
    <row r="527" spans="1:21" x14ac:dyDescent="0.25">
      <c r="A527" s="86" t="s">
        <v>970</v>
      </c>
      <c r="B527" s="89" t="s">
        <v>1120</v>
      </c>
      <c r="C527" s="42" t="s">
        <v>967</v>
      </c>
      <c r="D527" s="86" t="s">
        <v>114</v>
      </c>
      <c r="E527" s="86"/>
      <c r="F527" t="s">
        <v>305</v>
      </c>
      <c r="I527" s="48">
        <v>221.41</v>
      </c>
      <c r="L527" s="209">
        <f t="shared" si="84"/>
        <v>224.74</v>
      </c>
      <c r="O527" s="6">
        <f>IF(P527="Yes",'MD Rates'!$B$1,R527)</f>
        <v>44652</v>
      </c>
      <c r="P527" s="5" t="str">
        <f t="shared" si="85"/>
        <v>Yes</v>
      </c>
      <c r="R527" s="6">
        <v>44652</v>
      </c>
      <c r="S527" s="48"/>
      <c r="T527" s="42" t="s">
        <v>325</v>
      </c>
      <c r="U527" s="48"/>
    </row>
    <row r="528" spans="1:21" x14ac:dyDescent="0.25">
      <c r="A528" s="86" t="s">
        <v>970</v>
      </c>
      <c r="B528" s="89" t="s">
        <v>1120</v>
      </c>
      <c r="C528" s="42" t="s">
        <v>967</v>
      </c>
      <c r="D528" s="86" t="s">
        <v>114</v>
      </c>
      <c r="E528" s="86"/>
      <c r="F528" t="s">
        <v>306</v>
      </c>
      <c r="I528" s="48">
        <v>246.04</v>
      </c>
      <c r="L528" s="209">
        <f t="shared" si="84"/>
        <v>249.74</v>
      </c>
      <c r="O528" s="6">
        <f>IF(P528="Yes",'MD Rates'!$B$1,R528)</f>
        <v>44652</v>
      </c>
      <c r="P528" s="5" t="str">
        <f t="shared" si="85"/>
        <v>Yes</v>
      </c>
      <c r="R528" s="6">
        <v>44652</v>
      </c>
      <c r="S528" s="48"/>
      <c r="T528" s="42" t="s">
        <v>325</v>
      </c>
      <c r="U528" s="48"/>
    </row>
    <row r="529" spans="1:21" x14ac:dyDescent="0.25">
      <c r="A529" s="86" t="s">
        <v>970</v>
      </c>
      <c r="B529" s="89" t="s">
        <v>1120</v>
      </c>
      <c r="C529" s="42" t="s">
        <v>967</v>
      </c>
      <c r="D529" s="86" t="s">
        <v>114</v>
      </c>
      <c r="E529" s="86"/>
      <c r="F529" t="s">
        <v>307</v>
      </c>
      <c r="I529" s="48">
        <v>270.67</v>
      </c>
      <c r="L529" s="209">
        <f t="shared" si="84"/>
        <v>274.74</v>
      </c>
      <c r="O529" s="6">
        <f>IF(P529="Yes",'MD Rates'!$B$1,R529)</f>
        <v>44652</v>
      </c>
      <c r="P529" s="5" t="str">
        <f t="shared" si="85"/>
        <v>Yes</v>
      </c>
      <c r="R529" s="6">
        <v>44652</v>
      </c>
      <c r="S529" s="48"/>
      <c r="T529" s="42" t="s">
        <v>325</v>
      </c>
      <c r="U529" s="48"/>
    </row>
    <row r="530" spans="1:21" x14ac:dyDescent="0.25">
      <c r="A530" s="86" t="s">
        <v>970</v>
      </c>
      <c r="B530" s="89" t="s">
        <v>1120</v>
      </c>
      <c r="C530" s="42" t="s">
        <v>967</v>
      </c>
      <c r="D530" s="86" t="s">
        <v>114</v>
      </c>
      <c r="E530" s="86"/>
      <c r="F530" t="s">
        <v>308</v>
      </c>
      <c r="I530" s="48">
        <v>49.19</v>
      </c>
      <c r="L530" s="209">
        <f t="shared" si="84"/>
        <v>49.93</v>
      </c>
      <c r="O530" s="6">
        <f>IF(P530="Yes",'MD Rates'!$B$1,R530)</f>
        <v>44652</v>
      </c>
      <c r="P530" s="5" t="str">
        <f t="shared" si="85"/>
        <v>Yes</v>
      </c>
      <c r="R530" s="6">
        <v>44652</v>
      </c>
      <c r="S530" s="48"/>
      <c r="T530" s="42" t="s">
        <v>325</v>
      </c>
      <c r="U530" s="48"/>
    </row>
    <row r="531" spans="1:21" ht="14.5" x14ac:dyDescent="0.35">
      <c r="A531" s="86" t="s">
        <v>970</v>
      </c>
      <c r="B531" s="89" t="s">
        <v>1120</v>
      </c>
      <c r="C531" s="42" t="s">
        <v>967</v>
      </c>
      <c r="D531" s="86" t="s">
        <v>103</v>
      </c>
      <c r="E531" s="86"/>
      <c r="F531" t="s">
        <v>285</v>
      </c>
      <c r="I531" s="401">
        <v>98.39</v>
      </c>
      <c r="L531" s="209">
        <f t="shared" si="84"/>
        <v>99.87</v>
      </c>
      <c r="O531" s="6">
        <f>IF(P531="Yes",'MD Rates'!$B$1,R531)</f>
        <v>44652</v>
      </c>
      <c r="P531" s="5" t="str">
        <f t="shared" si="85"/>
        <v>Yes</v>
      </c>
      <c r="R531" s="6">
        <v>44652</v>
      </c>
      <c r="S531" s="48"/>
      <c r="T531" s="42" t="s">
        <v>325</v>
      </c>
      <c r="U531" s="48"/>
    </row>
    <row r="532" spans="1:21" ht="14.5" x14ac:dyDescent="0.35">
      <c r="A532" s="86" t="s">
        <v>970</v>
      </c>
      <c r="B532" s="89" t="s">
        <v>1120</v>
      </c>
      <c r="C532" s="42" t="s">
        <v>967</v>
      </c>
      <c r="D532" s="86" t="s">
        <v>103</v>
      </c>
      <c r="E532" s="86"/>
      <c r="F532" t="s">
        <v>286</v>
      </c>
      <c r="I532" s="401">
        <v>147.57999999999998</v>
      </c>
      <c r="L532" s="209">
        <f t="shared" si="84"/>
        <v>149.80000000000001</v>
      </c>
      <c r="O532" s="6">
        <f>IF(P532="Yes",'MD Rates'!$B$1,R532)</f>
        <v>44652</v>
      </c>
      <c r="P532" s="5" t="str">
        <f t="shared" si="85"/>
        <v>Yes</v>
      </c>
      <c r="R532" s="6">
        <v>44652</v>
      </c>
      <c r="S532" s="48"/>
      <c r="T532" s="42" t="s">
        <v>325</v>
      </c>
      <c r="U532" s="48"/>
    </row>
    <row r="533" spans="1:21" ht="14.5" x14ac:dyDescent="0.35">
      <c r="A533" s="86" t="s">
        <v>970</v>
      </c>
      <c r="B533" s="89" t="s">
        <v>1120</v>
      </c>
      <c r="C533" s="42" t="s">
        <v>967</v>
      </c>
      <c r="D533" s="86" t="s">
        <v>103</v>
      </c>
      <c r="E533" s="86"/>
      <c r="F533" t="s">
        <v>287</v>
      </c>
      <c r="I533" s="401">
        <v>196.76999999999998</v>
      </c>
      <c r="L533" s="209">
        <f t="shared" si="84"/>
        <v>199.73000000000002</v>
      </c>
      <c r="O533" s="6">
        <f>IF(P533="Yes",'MD Rates'!$B$1,R533)</f>
        <v>44652</v>
      </c>
      <c r="P533" s="5" t="str">
        <f t="shared" si="85"/>
        <v>Yes</v>
      </c>
      <c r="R533" s="6">
        <v>44652</v>
      </c>
      <c r="S533" s="48"/>
      <c r="T533" s="42" t="s">
        <v>325</v>
      </c>
      <c r="U533" s="48"/>
    </row>
    <row r="534" spans="1:21" x14ac:dyDescent="0.25">
      <c r="A534" s="86" t="s">
        <v>970</v>
      </c>
      <c r="B534" s="89" t="s">
        <v>1120</v>
      </c>
      <c r="C534" s="42" t="s">
        <v>967</v>
      </c>
      <c r="D534" s="86" t="s">
        <v>103</v>
      </c>
      <c r="E534" s="86"/>
      <c r="F534" t="s">
        <v>288</v>
      </c>
      <c r="I534" s="48">
        <v>245.95999999999998</v>
      </c>
      <c r="L534" s="209">
        <f t="shared" si="84"/>
        <v>249.66</v>
      </c>
      <c r="O534" s="6">
        <f>IF(P534="Yes",'MD Rates'!$B$1,R534)</f>
        <v>44652</v>
      </c>
      <c r="P534" s="5" t="str">
        <f t="shared" si="85"/>
        <v>Yes</v>
      </c>
      <c r="R534" s="6">
        <v>44652</v>
      </c>
      <c r="S534" s="48"/>
      <c r="T534" s="42" t="s">
        <v>325</v>
      </c>
      <c r="U534" s="48"/>
    </row>
    <row r="535" spans="1:21" x14ac:dyDescent="0.25">
      <c r="A535" s="86" t="s">
        <v>970</v>
      </c>
      <c r="B535" s="89" t="s">
        <v>1120</v>
      </c>
      <c r="C535" s="42" t="s">
        <v>967</v>
      </c>
      <c r="D535" s="86" t="s">
        <v>103</v>
      </c>
      <c r="E535" s="86"/>
      <c r="F535" t="s">
        <v>289</v>
      </c>
      <c r="I535" s="48">
        <v>150.04</v>
      </c>
      <c r="L535" s="209">
        <f t="shared" si="84"/>
        <v>152.29</v>
      </c>
      <c r="O535" s="6">
        <f>IF(P535="Yes",'MD Rates'!$B$1,R535)</f>
        <v>44652</v>
      </c>
      <c r="P535" s="5" t="str">
        <f t="shared" si="85"/>
        <v>Yes</v>
      </c>
      <c r="R535" s="6">
        <v>44652</v>
      </c>
      <c r="S535" s="48"/>
      <c r="T535" s="42" t="s">
        <v>325</v>
      </c>
      <c r="U535" s="48"/>
    </row>
    <row r="536" spans="1:21" x14ac:dyDescent="0.25">
      <c r="A536" s="86" t="s">
        <v>970</v>
      </c>
      <c r="B536" s="89" t="s">
        <v>1120</v>
      </c>
      <c r="C536" s="42" t="s">
        <v>967</v>
      </c>
      <c r="D536" s="86" t="s">
        <v>103</v>
      </c>
      <c r="E536" s="86"/>
      <c r="F536" t="s">
        <v>290</v>
      </c>
      <c r="I536" s="48">
        <v>147.57999999999998</v>
      </c>
      <c r="L536" s="209">
        <f t="shared" si="84"/>
        <v>149.80000000000001</v>
      </c>
      <c r="O536" s="6">
        <f>IF(P536="Yes",'MD Rates'!$B$1,R536)</f>
        <v>44652</v>
      </c>
      <c r="P536" s="5" t="str">
        <f t="shared" si="85"/>
        <v>Yes</v>
      </c>
      <c r="R536" s="6">
        <v>44652</v>
      </c>
      <c r="S536" s="48"/>
      <c r="T536" s="42" t="s">
        <v>325</v>
      </c>
      <c r="U536" s="48"/>
    </row>
    <row r="537" spans="1:21" x14ac:dyDescent="0.25">
      <c r="A537" s="86" t="s">
        <v>970</v>
      </c>
      <c r="B537" s="89" t="s">
        <v>1120</v>
      </c>
      <c r="C537" s="42" t="s">
        <v>967</v>
      </c>
      <c r="D537" s="86" t="s">
        <v>103</v>
      </c>
      <c r="E537" s="86"/>
      <c r="F537" t="s">
        <v>291</v>
      </c>
      <c r="I537" s="48">
        <v>196.78</v>
      </c>
      <c r="L537" s="209">
        <f t="shared" si="84"/>
        <v>199.74</v>
      </c>
      <c r="O537" s="6">
        <f>IF(P537="Yes",'MD Rates'!$B$1,R537)</f>
        <v>44652</v>
      </c>
      <c r="P537" s="5" t="str">
        <f t="shared" si="85"/>
        <v>Yes</v>
      </c>
      <c r="R537" s="6">
        <v>44652</v>
      </c>
      <c r="S537" s="48"/>
      <c r="T537" s="42" t="s">
        <v>325</v>
      </c>
      <c r="U537" s="48"/>
    </row>
    <row r="538" spans="1:21" x14ac:dyDescent="0.25">
      <c r="A538" s="86" t="s">
        <v>970</v>
      </c>
      <c r="B538" s="89" t="s">
        <v>1120</v>
      </c>
      <c r="C538" s="42" t="s">
        <v>967</v>
      </c>
      <c r="D538" s="86" t="s">
        <v>103</v>
      </c>
      <c r="E538" s="86"/>
      <c r="F538" t="s">
        <v>292</v>
      </c>
      <c r="I538" s="48">
        <v>196.78</v>
      </c>
      <c r="L538" s="209">
        <f t="shared" si="84"/>
        <v>199.74</v>
      </c>
      <c r="O538" s="6">
        <f>IF(P538="Yes",'MD Rates'!$B$1,R538)</f>
        <v>44652</v>
      </c>
      <c r="P538" s="5" t="str">
        <f t="shared" si="85"/>
        <v>Yes</v>
      </c>
      <c r="R538" s="6">
        <v>44652</v>
      </c>
      <c r="S538" s="48"/>
      <c r="T538" s="42" t="s">
        <v>325</v>
      </c>
      <c r="U538" s="48"/>
    </row>
    <row r="539" spans="1:21" x14ac:dyDescent="0.25">
      <c r="A539" s="86" t="s">
        <v>970</v>
      </c>
      <c r="B539" s="89" t="s">
        <v>1120</v>
      </c>
      <c r="C539" s="42" t="s">
        <v>967</v>
      </c>
      <c r="D539" s="86" t="s">
        <v>103</v>
      </c>
      <c r="E539" s="86"/>
      <c r="F539" t="s">
        <v>293</v>
      </c>
      <c r="I539" s="48">
        <v>295.18</v>
      </c>
      <c r="L539" s="209">
        <f t="shared" si="84"/>
        <v>299.61</v>
      </c>
      <c r="O539" s="6">
        <f>IF(P539="Yes",'MD Rates'!$B$1,R539)</f>
        <v>44652</v>
      </c>
      <c r="P539" s="5" t="str">
        <f t="shared" si="85"/>
        <v>Yes</v>
      </c>
      <c r="R539" s="6">
        <v>44652</v>
      </c>
      <c r="S539" s="48"/>
      <c r="T539" s="42" t="s">
        <v>325</v>
      </c>
      <c r="U539" s="48"/>
    </row>
    <row r="540" spans="1:21" x14ac:dyDescent="0.25">
      <c r="A540" s="86" t="s">
        <v>970</v>
      </c>
      <c r="B540" s="89" t="s">
        <v>1120</v>
      </c>
      <c r="C540" s="42" t="s">
        <v>967</v>
      </c>
      <c r="D540" s="86" t="s">
        <v>103</v>
      </c>
      <c r="E540" s="86"/>
      <c r="F540" t="s">
        <v>294</v>
      </c>
      <c r="I540" s="48">
        <v>98.39</v>
      </c>
      <c r="L540" s="209">
        <f t="shared" si="84"/>
        <v>99.87</v>
      </c>
      <c r="O540" s="6">
        <f>IF(P540="Yes",'MD Rates'!$B$1,R540)</f>
        <v>44652</v>
      </c>
      <c r="P540" s="5" t="str">
        <f t="shared" si="85"/>
        <v>Yes</v>
      </c>
      <c r="R540" s="6">
        <v>44652</v>
      </c>
      <c r="S540" s="48"/>
      <c r="T540" s="42" t="s">
        <v>325</v>
      </c>
      <c r="U540" s="48"/>
    </row>
    <row r="541" spans="1:21" x14ac:dyDescent="0.25">
      <c r="A541" s="86" t="s">
        <v>970</v>
      </c>
      <c r="B541" s="89" t="s">
        <v>1120</v>
      </c>
      <c r="C541" s="42" t="s">
        <v>967</v>
      </c>
      <c r="D541" s="86" t="s">
        <v>103</v>
      </c>
      <c r="E541" s="86"/>
      <c r="F541" t="s">
        <v>295</v>
      </c>
      <c r="I541" s="48">
        <v>123.02</v>
      </c>
      <c r="L541" s="209">
        <f t="shared" si="84"/>
        <v>124.87</v>
      </c>
      <c r="O541" s="6">
        <f>IF(P541="Yes",'MD Rates'!$B$1,R541)</f>
        <v>44652</v>
      </c>
      <c r="P541" s="5" t="str">
        <f t="shared" si="85"/>
        <v>Yes</v>
      </c>
      <c r="R541" s="6">
        <v>44652</v>
      </c>
      <c r="S541" s="48"/>
      <c r="T541" s="42" t="s">
        <v>325</v>
      </c>
      <c r="U541" s="48"/>
    </row>
    <row r="542" spans="1:21" x14ac:dyDescent="0.25">
      <c r="A542" s="86" t="s">
        <v>970</v>
      </c>
      <c r="B542" s="89" t="s">
        <v>1120</v>
      </c>
      <c r="C542" s="42" t="s">
        <v>967</v>
      </c>
      <c r="D542" s="86" t="s">
        <v>103</v>
      </c>
      <c r="E542" s="86"/>
      <c r="F542" t="s">
        <v>296</v>
      </c>
      <c r="I542" s="48">
        <v>147.65</v>
      </c>
      <c r="L542" s="209">
        <f t="shared" si="84"/>
        <v>149.87</v>
      </c>
      <c r="O542" s="6">
        <f>IF(P542="Yes",'MD Rates'!$B$1,R542)</f>
        <v>44652</v>
      </c>
      <c r="P542" s="5" t="str">
        <f t="shared" si="85"/>
        <v>Yes</v>
      </c>
      <c r="R542" s="6">
        <v>44652</v>
      </c>
      <c r="S542" s="48"/>
      <c r="T542" s="42" t="s">
        <v>325</v>
      </c>
      <c r="U542" s="48"/>
    </row>
    <row r="543" spans="1:21" x14ac:dyDescent="0.25">
      <c r="A543" s="86" t="s">
        <v>970</v>
      </c>
      <c r="B543" s="89" t="s">
        <v>1120</v>
      </c>
      <c r="C543" s="42" t="s">
        <v>967</v>
      </c>
      <c r="D543" s="86" t="s">
        <v>103</v>
      </c>
      <c r="E543" s="86"/>
      <c r="F543" t="s">
        <v>297</v>
      </c>
      <c r="I543" s="48">
        <v>172.28</v>
      </c>
      <c r="L543" s="209">
        <f t="shared" si="84"/>
        <v>174.87</v>
      </c>
      <c r="O543" s="6">
        <f>IF(P543="Yes",'MD Rates'!$B$1,R543)</f>
        <v>44652</v>
      </c>
      <c r="P543" s="5" t="str">
        <f t="shared" si="85"/>
        <v>Yes</v>
      </c>
      <c r="R543" s="6">
        <v>44652</v>
      </c>
      <c r="S543" s="48"/>
      <c r="T543" s="42" t="s">
        <v>325</v>
      </c>
      <c r="U543" s="48"/>
    </row>
    <row r="544" spans="1:21" x14ac:dyDescent="0.25">
      <c r="A544" s="86" t="s">
        <v>970</v>
      </c>
      <c r="B544" s="89" t="s">
        <v>1120</v>
      </c>
      <c r="C544" s="42" t="s">
        <v>967</v>
      </c>
      <c r="D544" s="86" t="s">
        <v>103</v>
      </c>
      <c r="E544" s="86"/>
      <c r="F544" t="s">
        <v>298</v>
      </c>
      <c r="I544" s="48">
        <v>128.19</v>
      </c>
      <c r="L544" s="209">
        <f t="shared" si="84"/>
        <v>130.11000000000001</v>
      </c>
      <c r="O544" s="6">
        <f>IF(P544="Yes",'MD Rates'!$B$1,R544)</f>
        <v>44652</v>
      </c>
      <c r="P544" s="5" t="str">
        <f t="shared" si="85"/>
        <v>Yes</v>
      </c>
      <c r="R544" s="6">
        <v>44652</v>
      </c>
      <c r="S544" s="48"/>
      <c r="T544" s="42" t="s">
        <v>325</v>
      </c>
      <c r="U544" s="48"/>
    </row>
    <row r="545" spans="1:21" x14ac:dyDescent="0.25">
      <c r="A545" s="86" t="s">
        <v>970</v>
      </c>
      <c r="B545" s="89" t="s">
        <v>1120</v>
      </c>
      <c r="C545" s="42" t="s">
        <v>967</v>
      </c>
      <c r="D545" s="86" t="s">
        <v>103</v>
      </c>
      <c r="E545" s="86"/>
      <c r="F545" t="s">
        <v>299</v>
      </c>
      <c r="I545" s="48">
        <v>147.57999999999998</v>
      </c>
      <c r="L545" s="209">
        <f t="shared" si="84"/>
        <v>149.80000000000001</v>
      </c>
      <c r="O545" s="6">
        <f>IF(P545="Yes",'MD Rates'!$B$1,R545)</f>
        <v>44652</v>
      </c>
      <c r="P545" s="5" t="str">
        <f t="shared" si="85"/>
        <v>Yes</v>
      </c>
      <c r="R545" s="6">
        <v>44652</v>
      </c>
      <c r="S545" s="48"/>
      <c r="T545" s="42" t="s">
        <v>325</v>
      </c>
      <c r="U545" s="48"/>
    </row>
    <row r="546" spans="1:21" x14ac:dyDescent="0.25">
      <c r="A546" s="86" t="s">
        <v>970</v>
      </c>
      <c r="B546" s="89" t="s">
        <v>1120</v>
      </c>
      <c r="C546" s="42" t="s">
        <v>967</v>
      </c>
      <c r="D546" s="86" t="s">
        <v>103</v>
      </c>
      <c r="E546" s="86"/>
      <c r="F546" t="s">
        <v>300</v>
      </c>
      <c r="I546" s="48">
        <v>196.76999999999998</v>
      </c>
      <c r="L546" s="209">
        <f t="shared" si="84"/>
        <v>199.73000000000002</v>
      </c>
      <c r="O546" s="6">
        <f>IF(P546="Yes",'MD Rates'!$B$1,R546)</f>
        <v>44652</v>
      </c>
      <c r="P546" s="5" t="str">
        <f t="shared" si="85"/>
        <v>Yes</v>
      </c>
      <c r="R546" s="6">
        <v>44652</v>
      </c>
      <c r="S546" s="48"/>
      <c r="T546" s="42" t="s">
        <v>325</v>
      </c>
      <c r="U546" s="48"/>
    </row>
    <row r="547" spans="1:21" x14ac:dyDescent="0.25">
      <c r="A547" s="86" t="s">
        <v>970</v>
      </c>
      <c r="B547" s="89" t="s">
        <v>1120</v>
      </c>
      <c r="C547" s="42" t="s">
        <v>967</v>
      </c>
      <c r="D547" s="86" t="s">
        <v>103</v>
      </c>
      <c r="E547" s="86"/>
      <c r="F547" t="s">
        <v>301</v>
      </c>
      <c r="I547" s="48">
        <v>172.20999999999998</v>
      </c>
      <c r="L547" s="209">
        <f t="shared" ref="L547:L610" si="86">L523</f>
        <v>174.8</v>
      </c>
      <c r="O547" s="6">
        <f>IF(P547="Yes",'MD Rates'!$B$1,R547)</f>
        <v>44652</v>
      </c>
      <c r="P547" s="5" t="str">
        <f t="shared" si="85"/>
        <v>Yes</v>
      </c>
      <c r="R547" s="6">
        <v>44652</v>
      </c>
      <c r="S547" s="48"/>
      <c r="T547" s="42" t="s">
        <v>325</v>
      </c>
      <c r="U547" s="48"/>
    </row>
    <row r="548" spans="1:21" x14ac:dyDescent="0.25">
      <c r="A548" s="86" t="s">
        <v>970</v>
      </c>
      <c r="B548" s="89" t="s">
        <v>1120</v>
      </c>
      <c r="C548" s="42" t="s">
        <v>967</v>
      </c>
      <c r="D548" s="86" t="s">
        <v>103</v>
      </c>
      <c r="E548" s="86"/>
      <c r="F548" t="s">
        <v>302</v>
      </c>
      <c r="I548" s="48">
        <v>196.83999999999997</v>
      </c>
      <c r="L548" s="209">
        <f t="shared" si="86"/>
        <v>199.8</v>
      </c>
      <c r="O548" s="6">
        <f>IF(P548="Yes",'MD Rates'!$B$1,R548)</f>
        <v>44652</v>
      </c>
      <c r="P548" s="5" t="str">
        <f t="shared" si="85"/>
        <v>Yes</v>
      </c>
      <c r="R548" s="6">
        <v>44652</v>
      </c>
      <c r="S548" s="48"/>
      <c r="T548" s="42" t="s">
        <v>325</v>
      </c>
      <c r="U548" s="48"/>
    </row>
    <row r="549" spans="1:21" x14ac:dyDescent="0.25">
      <c r="A549" s="86" t="s">
        <v>970</v>
      </c>
      <c r="B549" s="89" t="s">
        <v>1120</v>
      </c>
      <c r="C549" s="42" t="s">
        <v>967</v>
      </c>
      <c r="D549" s="86" t="s">
        <v>103</v>
      </c>
      <c r="E549" s="86"/>
      <c r="F549" t="s">
        <v>303</v>
      </c>
      <c r="I549" s="48">
        <v>221.46999999999997</v>
      </c>
      <c r="L549" s="209">
        <f t="shared" si="86"/>
        <v>224.8</v>
      </c>
      <c r="O549" s="6">
        <f>IF(P549="Yes",'MD Rates'!$B$1,R549)</f>
        <v>44652</v>
      </c>
      <c r="P549" s="5" t="str">
        <f t="shared" si="85"/>
        <v>Yes</v>
      </c>
      <c r="R549" s="6">
        <v>44652</v>
      </c>
      <c r="S549" s="48"/>
      <c r="T549" s="42" t="s">
        <v>325</v>
      </c>
      <c r="U549" s="48"/>
    </row>
    <row r="550" spans="1:21" x14ac:dyDescent="0.25">
      <c r="A550" s="86" t="s">
        <v>970</v>
      </c>
      <c r="B550" s="89" t="s">
        <v>1120</v>
      </c>
      <c r="C550" s="42" t="s">
        <v>967</v>
      </c>
      <c r="D550" s="86" t="s">
        <v>103</v>
      </c>
      <c r="E550" s="86"/>
      <c r="F550" t="s">
        <v>304</v>
      </c>
      <c r="I550" s="48">
        <v>196.78</v>
      </c>
      <c r="L550" s="209">
        <f t="shared" si="86"/>
        <v>199.74</v>
      </c>
      <c r="O550" s="6">
        <f>IF(P550="Yes",'MD Rates'!$B$1,R550)</f>
        <v>44652</v>
      </c>
      <c r="P550" s="5" t="str">
        <f t="shared" si="85"/>
        <v>Yes</v>
      </c>
      <c r="R550" s="6">
        <v>44652</v>
      </c>
      <c r="S550" s="48"/>
      <c r="T550" s="42" t="s">
        <v>325</v>
      </c>
      <c r="U550" s="48"/>
    </row>
    <row r="551" spans="1:21" x14ac:dyDescent="0.25">
      <c r="A551" s="86" t="s">
        <v>970</v>
      </c>
      <c r="B551" s="89" t="s">
        <v>1120</v>
      </c>
      <c r="C551" s="42" t="s">
        <v>967</v>
      </c>
      <c r="D551" s="86" t="s">
        <v>103</v>
      </c>
      <c r="E551" s="86"/>
      <c r="F551" t="s">
        <v>305</v>
      </c>
      <c r="I551" s="48">
        <v>221.41</v>
      </c>
      <c r="L551" s="209">
        <f t="shared" si="86"/>
        <v>224.74</v>
      </c>
      <c r="O551" s="6">
        <f>IF(P551="Yes",'MD Rates'!$B$1,R551)</f>
        <v>44652</v>
      </c>
      <c r="P551" s="5" t="str">
        <f t="shared" si="85"/>
        <v>Yes</v>
      </c>
      <c r="R551" s="6">
        <v>44652</v>
      </c>
      <c r="S551" s="48"/>
      <c r="T551" s="42" t="s">
        <v>325</v>
      </c>
      <c r="U551" s="48"/>
    </row>
    <row r="552" spans="1:21" x14ac:dyDescent="0.25">
      <c r="A552" s="86" t="s">
        <v>970</v>
      </c>
      <c r="B552" s="89" t="s">
        <v>1120</v>
      </c>
      <c r="C552" s="42" t="s">
        <v>967</v>
      </c>
      <c r="D552" s="86" t="s">
        <v>103</v>
      </c>
      <c r="E552" s="86"/>
      <c r="F552" t="s">
        <v>306</v>
      </c>
      <c r="I552" s="48">
        <v>246.04</v>
      </c>
      <c r="L552" s="209">
        <f t="shared" si="86"/>
        <v>249.74</v>
      </c>
      <c r="O552" s="6">
        <f>IF(P552="Yes",'MD Rates'!$B$1,R552)</f>
        <v>44652</v>
      </c>
      <c r="P552" s="5" t="str">
        <f t="shared" si="85"/>
        <v>Yes</v>
      </c>
      <c r="R552" s="6">
        <v>44652</v>
      </c>
      <c r="S552" s="48"/>
      <c r="T552" s="42" t="s">
        <v>325</v>
      </c>
      <c r="U552" s="48"/>
    </row>
    <row r="553" spans="1:21" x14ac:dyDescent="0.25">
      <c r="A553" s="86" t="s">
        <v>970</v>
      </c>
      <c r="B553" s="89" t="s">
        <v>1120</v>
      </c>
      <c r="C553" s="42" t="s">
        <v>967</v>
      </c>
      <c r="D553" s="86" t="s">
        <v>103</v>
      </c>
      <c r="E553" s="86"/>
      <c r="F553" t="s">
        <v>307</v>
      </c>
      <c r="I553" s="48">
        <v>270.67</v>
      </c>
      <c r="L553" s="209">
        <f t="shared" si="86"/>
        <v>274.74</v>
      </c>
      <c r="O553" s="6">
        <f>IF(P553="Yes",'MD Rates'!$B$1,R553)</f>
        <v>44652</v>
      </c>
      <c r="P553" s="5" t="str">
        <f t="shared" si="85"/>
        <v>Yes</v>
      </c>
      <c r="R553" s="6">
        <v>44652</v>
      </c>
      <c r="S553" s="48"/>
      <c r="T553" s="42" t="s">
        <v>325</v>
      </c>
      <c r="U553" s="48"/>
    </row>
    <row r="554" spans="1:21" x14ac:dyDescent="0.25">
      <c r="A554" s="86" t="s">
        <v>970</v>
      </c>
      <c r="B554" s="89" t="s">
        <v>1120</v>
      </c>
      <c r="C554" s="42" t="s">
        <v>967</v>
      </c>
      <c r="D554" s="86" t="s">
        <v>103</v>
      </c>
      <c r="E554" s="86"/>
      <c r="F554" t="s">
        <v>308</v>
      </c>
      <c r="I554" s="48">
        <v>49.19</v>
      </c>
      <c r="L554" s="209">
        <f t="shared" si="86"/>
        <v>49.93</v>
      </c>
      <c r="O554" s="6">
        <f>IF(P554="Yes",'MD Rates'!$B$1,R554)</f>
        <v>44652</v>
      </c>
      <c r="P554" s="5" t="str">
        <f t="shared" si="85"/>
        <v>Yes</v>
      </c>
      <c r="R554" s="6">
        <v>44652</v>
      </c>
      <c r="S554" s="48"/>
      <c r="T554" s="42" t="s">
        <v>325</v>
      </c>
      <c r="U554" s="48"/>
    </row>
    <row r="555" spans="1:21" ht="14.5" x14ac:dyDescent="0.35">
      <c r="A555" s="86" t="s">
        <v>970</v>
      </c>
      <c r="B555" s="89" t="s">
        <v>1120</v>
      </c>
      <c r="C555" s="42" t="s">
        <v>967</v>
      </c>
      <c r="D555" s="86" t="s">
        <v>115</v>
      </c>
      <c r="E555" s="86"/>
      <c r="F555" t="s">
        <v>285</v>
      </c>
      <c r="I555" s="401">
        <v>98.39</v>
      </c>
      <c r="L555" s="209">
        <f t="shared" si="86"/>
        <v>99.87</v>
      </c>
      <c r="O555" s="6">
        <f>IF(P555="Yes",'MD Rates'!$B$1,R555)</f>
        <v>44652</v>
      </c>
      <c r="P555" s="5" t="str">
        <f t="shared" si="85"/>
        <v>Yes</v>
      </c>
      <c r="R555" s="6">
        <v>44652</v>
      </c>
      <c r="S555" s="48"/>
      <c r="T555" s="42" t="s">
        <v>325</v>
      </c>
      <c r="U555" s="48"/>
    </row>
    <row r="556" spans="1:21" ht="14.5" x14ac:dyDescent="0.35">
      <c r="A556" s="86" t="s">
        <v>970</v>
      </c>
      <c r="B556" s="89" t="s">
        <v>1120</v>
      </c>
      <c r="C556" s="42" t="s">
        <v>967</v>
      </c>
      <c r="D556" s="86" t="s">
        <v>115</v>
      </c>
      <c r="E556" s="86"/>
      <c r="F556" t="s">
        <v>286</v>
      </c>
      <c r="I556" s="401">
        <v>147.57999999999998</v>
      </c>
      <c r="L556" s="209">
        <f t="shared" si="86"/>
        <v>149.80000000000001</v>
      </c>
      <c r="O556" s="6">
        <f>IF(P556="Yes",'MD Rates'!$B$1,R556)</f>
        <v>44652</v>
      </c>
      <c r="P556" s="5" t="str">
        <f t="shared" si="85"/>
        <v>Yes</v>
      </c>
      <c r="R556" s="6">
        <v>44652</v>
      </c>
      <c r="S556" s="48"/>
      <c r="T556" s="42" t="s">
        <v>325</v>
      </c>
      <c r="U556" s="48"/>
    </row>
    <row r="557" spans="1:21" ht="14.5" x14ac:dyDescent="0.35">
      <c r="A557" s="86" t="s">
        <v>970</v>
      </c>
      <c r="B557" s="89" t="s">
        <v>1120</v>
      </c>
      <c r="C557" s="42" t="s">
        <v>967</v>
      </c>
      <c r="D557" s="86" t="s">
        <v>115</v>
      </c>
      <c r="E557" s="86"/>
      <c r="F557" t="s">
        <v>287</v>
      </c>
      <c r="I557" s="401">
        <v>196.76999999999998</v>
      </c>
      <c r="L557" s="209">
        <f t="shared" si="86"/>
        <v>199.73000000000002</v>
      </c>
      <c r="O557" s="6">
        <f>IF(P557="Yes",'MD Rates'!$B$1,R557)</f>
        <v>44652</v>
      </c>
      <c r="P557" s="5" t="str">
        <f t="shared" si="85"/>
        <v>Yes</v>
      </c>
      <c r="R557" s="6">
        <v>44652</v>
      </c>
      <c r="S557" s="48"/>
      <c r="T557" s="42" t="s">
        <v>325</v>
      </c>
      <c r="U557" s="48"/>
    </row>
    <row r="558" spans="1:21" x14ac:dyDescent="0.25">
      <c r="A558" s="86" t="s">
        <v>970</v>
      </c>
      <c r="B558" s="89" t="s">
        <v>1120</v>
      </c>
      <c r="C558" s="42" t="s">
        <v>967</v>
      </c>
      <c r="D558" s="86" t="s">
        <v>115</v>
      </c>
      <c r="E558" s="86"/>
      <c r="F558" t="s">
        <v>288</v>
      </c>
      <c r="I558" s="48">
        <v>245.95999999999998</v>
      </c>
      <c r="L558" s="209">
        <f t="shared" si="86"/>
        <v>249.66</v>
      </c>
      <c r="O558" s="6">
        <f>IF(P558="Yes",'MD Rates'!$B$1,R558)</f>
        <v>44652</v>
      </c>
      <c r="P558" s="5" t="str">
        <f t="shared" si="85"/>
        <v>Yes</v>
      </c>
      <c r="R558" s="6">
        <v>44652</v>
      </c>
      <c r="S558" s="48"/>
      <c r="T558" s="42" t="s">
        <v>325</v>
      </c>
      <c r="U558" s="48"/>
    </row>
    <row r="559" spans="1:21" x14ac:dyDescent="0.25">
      <c r="A559" s="86" t="s">
        <v>970</v>
      </c>
      <c r="B559" s="89" t="s">
        <v>1120</v>
      </c>
      <c r="C559" s="42" t="s">
        <v>967</v>
      </c>
      <c r="D559" s="86" t="s">
        <v>115</v>
      </c>
      <c r="E559" s="86"/>
      <c r="F559" t="s">
        <v>289</v>
      </c>
      <c r="I559" s="48">
        <v>150.04</v>
      </c>
      <c r="L559" s="209">
        <f t="shared" si="86"/>
        <v>152.29</v>
      </c>
      <c r="O559" s="6">
        <f>IF(P559="Yes",'MD Rates'!$B$1,R559)</f>
        <v>44652</v>
      </c>
      <c r="P559" s="5" t="str">
        <f t="shared" si="85"/>
        <v>Yes</v>
      </c>
      <c r="R559" s="6">
        <v>44652</v>
      </c>
      <c r="S559" s="48"/>
      <c r="T559" s="42" t="s">
        <v>325</v>
      </c>
      <c r="U559" s="48"/>
    </row>
    <row r="560" spans="1:21" x14ac:dyDescent="0.25">
      <c r="A560" s="86" t="s">
        <v>970</v>
      </c>
      <c r="B560" s="89" t="s">
        <v>1120</v>
      </c>
      <c r="C560" s="42" t="s">
        <v>967</v>
      </c>
      <c r="D560" s="86" t="s">
        <v>115</v>
      </c>
      <c r="E560" s="86"/>
      <c r="F560" t="s">
        <v>290</v>
      </c>
      <c r="I560" s="48">
        <v>147.57999999999998</v>
      </c>
      <c r="L560" s="209">
        <f t="shared" si="86"/>
        <v>149.80000000000001</v>
      </c>
      <c r="O560" s="6">
        <f>IF(P560="Yes",'MD Rates'!$B$1,R560)</f>
        <v>44652</v>
      </c>
      <c r="P560" s="5" t="str">
        <f t="shared" si="85"/>
        <v>Yes</v>
      </c>
      <c r="R560" s="6">
        <v>44652</v>
      </c>
      <c r="S560" s="48"/>
      <c r="T560" s="42" t="s">
        <v>325</v>
      </c>
      <c r="U560" s="48"/>
    </row>
    <row r="561" spans="1:21" x14ac:dyDescent="0.25">
      <c r="A561" s="86" t="s">
        <v>970</v>
      </c>
      <c r="B561" s="89" t="s">
        <v>1120</v>
      </c>
      <c r="C561" s="42" t="s">
        <v>967</v>
      </c>
      <c r="D561" s="86" t="s">
        <v>115</v>
      </c>
      <c r="E561" s="86"/>
      <c r="F561" t="s">
        <v>291</v>
      </c>
      <c r="I561" s="48">
        <v>196.78</v>
      </c>
      <c r="L561" s="209">
        <f t="shared" si="86"/>
        <v>199.74</v>
      </c>
      <c r="O561" s="6">
        <f>IF(P561="Yes",'MD Rates'!$B$1,R561)</f>
        <v>44652</v>
      </c>
      <c r="P561" s="5" t="str">
        <f t="shared" si="85"/>
        <v>Yes</v>
      </c>
      <c r="R561" s="6">
        <v>44652</v>
      </c>
      <c r="S561" s="48"/>
      <c r="T561" s="42" t="s">
        <v>325</v>
      </c>
      <c r="U561" s="48"/>
    </row>
    <row r="562" spans="1:21" x14ac:dyDescent="0.25">
      <c r="A562" s="86" t="s">
        <v>970</v>
      </c>
      <c r="B562" s="89" t="s">
        <v>1120</v>
      </c>
      <c r="C562" s="42" t="s">
        <v>967</v>
      </c>
      <c r="D562" s="86" t="s">
        <v>115</v>
      </c>
      <c r="E562" s="86"/>
      <c r="F562" t="s">
        <v>292</v>
      </c>
      <c r="I562" s="48">
        <v>196.78</v>
      </c>
      <c r="L562" s="209">
        <f t="shared" si="86"/>
        <v>199.74</v>
      </c>
      <c r="O562" s="6">
        <f>IF(P562="Yes",'MD Rates'!$B$1,R562)</f>
        <v>44652</v>
      </c>
      <c r="P562" s="5" t="str">
        <f t="shared" si="85"/>
        <v>Yes</v>
      </c>
      <c r="R562" s="6">
        <v>44652</v>
      </c>
      <c r="S562" s="48"/>
      <c r="T562" s="42" t="s">
        <v>325</v>
      </c>
      <c r="U562" s="48"/>
    </row>
    <row r="563" spans="1:21" x14ac:dyDescent="0.25">
      <c r="A563" s="86" t="s">
        <v>970</v>
      </c>
      <c r="B563" s="89" t="s">
        <v>1120</v>
      </c>
      <c r="C563" s="42" t="s">
        <v>967</v>
      </c>
      <c r="D563" s="86" t="s">
        <v>115</v>
      </c>
      <c r="E563" s="86"/>
      <c r="F563" t="s">
        <v>293</v>
      </c>
      <c r="I563" s="48">
        <v>295.18</v>
      </c>
      <c r="L563" s="209">
        <f t="shared" si="86"/>
        <v>299.61</v>
      </c>
      <c r="O563" s="6">
        <f>IF(P563="Yes",'MD Rates'!$B$1,R563)</f>
        <v>44652</v>
      </c>
      <c r="P563" s="5" t="str">
        <f t="shared" si="85"/>
        <v>Yes</v>
      </c>
      <c r="R563" s="6">
        <v>44652</v>
      </c>
      <c r="S563" s="48"/>
      <c r="T563" s="42" t="s">
        <v>325</v>
      </c>
      <c r="U563" s="48"/>
    </row>
    <row r="564" spans="1:21" x14ac:dyDescent="0.25">
      <c r="A564" s="86" t="s">
        <v>970</v>
      </c>
      <c r="B564" s="89" t="s">
        <v>1120</v>
      </c>
      <c r="C564" s="42" t="s">
        <v>967</v>
      </c>
      <c r="D564" s="86" t="s">
        <v>115</v>
      </c>
      <c r="E564" s="86"/>
      <c r="F564" t="s">
        <v>294</v>
      </c>
      <c r="I564" s="48">
        <v>98.39</v>
      </c>
      <c r="L564" s="209">
        <f t="shared" si="86"/>
        <v>99.87</v>
      </c>
      <c r="O564" s="6">
        <f>IF(P564="Yes",'MD Rates'!$B$1,R564)</f>
        <v>44652</v>
      </c>
      <c r="P564" s="5" t="str">
        <f t="shared" si="85"/>
        <v>Yes</v>
      </c>
      <c r="R564" s="6">
        <v>44652</v>
      </c>
      <c r="S564" s="48"/>
      <c r="T564" s="42" t="s">
        <v>325</v>
      </c>
      <c r="U564" s="48"/>
    </row>
    <row r="565" spans="1:21" x14ac:dyDescent="0.25">
      <c r="A565" s="86" t="s">
        <v>970</v>
      </c>
      <c r="B565" s="89" t="s">
        <v>1120</v>
      </c>
      <c r="C565" s="42" t="s">
        <v>967</v>
      </c>
      <c r="D565" s="86" t="s">
        <v>115</v>
      </c>
      <c r="E565" s="86"/>
      <c r="F565" t="s">
        <v>295</v>
      </c>
      <c r="I565" s="48">
        <v>123.02</v>
      </c>
      <c r="L565" s="209">
        <f t="shared" si="86"/>
        <v>124.87</v>
      </c>
      <c r="O565" s="6">
        <f>IF(P565="Yes",'MD Rates'!$B$1,R565)</f>
        <v>44652</v>
      </c>
      <c r="P565" s="5" t="str">
        <f t="shared" si="85"/>
        <v>Yes</v>
      </c>
      <c r="R565" s="6">
        <v>44652</v>
      </c>
      <c r="S565" s="48"/>
      <c r="T565" s="42" t="s">
        <v>325</v>
      </c>
      <c r="U565" s="48"/>
    </row>
    <row r="566" spans="1:21" x14ac:dyDescent="0.25">
      <c r="A566" s="86" t="s">
        <v>970</v>
      </c>
      <c r="B566" s="89" t="s">
        <v>1120</v>
      </c>
      <c r="C566" s="42" t="s">
        <v>967</v>
      </c>
      <c r="D566" s="86" t="s">
        <v>115</v>
      </c>
      <c r="E566" s="86"/>
      <c r="F566" t="s">
        <v>296</v>
      </c>
      <c r="I566" s="48">
        <v>147.65</v>
      </c>
      <c r="L566" s="209">
        <f t="shared" si="86"/>
        <v>149.87</v>
      </c>
      <c r="O566" s="6">
        <f>IF(P566="Yes",'MD Rates'!$B$1,R566)</f>
        <v>44652</v>
      </c>
      <c r="P566" s="5" t="str">
        <f t="shared" si="85"/>
        <v>Yes</v>
      </c>
      <c r="R566" s="6">
        <v>44652</v>
      </c>
      <c r="S566" s="48"/>
      <c r="T566" s="42" t="s">
        <v>325</v>
      </c>
      <c r="U566" s="48"/>
    </row>
    <row r="567" spans="1:21" x14ac:dyDescent="0.25">
      <c r="A567" s="86" t="s">
        <v>970</v>
      </c>
      <c r="B567" s="89" t="s">
        <v>1120</v>
      </c>
      <c r="C567" s="42" t="s">
        <v>967</v>
      </c>
      <c r="D567" s="86" t="s">
        <v>115</v>
      </c>
      <c r="E567" s="86"/>
      <c r="F567" t="s">
        <v>297</v>
      </c>
      <c r="I567" s="48">
        <v>172.28</v>
      </c>
      <c r="L567" s="209">
        <f t="shared" si="86"/>
        <v>174.87</v>
      </c>
      <c r="O567" s="6">
        <f>IF(P567="Yes",'MD Rates'!$B$1,R567)</f>
        <v>44652</v>
      </c>
      <c r="P567" s="5" t="str">
        <f t="shared" si="85"/>
        <v>Yes</v>
      </c>
      <c r="R567" s="6">
        <v>44652</v>
      </c>
      <c r="S567" s="48"/>
      <c r="T567" s="42" t="s">
        <v>325</v>
      </c>
      <c r="U567" s="48"/>
    </row>
    <row r="568" spans="1:21" x14ac:dyDescent="0.25">
      <c r="A568" s="86" t="s">
        <v>970</v>
      </c>
      <c r="B568" s="89" t="s">
        <v>1120</v>
      </c>
      <c r="C568" s="42" t="s">
        <v>967</v>
      </c>
      <c r="D568" s="86" t="s">
        <v>115</v>
      </c>
      <c r="E568" s="86"/>
      <c r="F568" t="s">
        <v>298</v>
      </c>
      <c r="I568" s="48">
        <v>128.19</v>
      </c>
      <c r="L568" s="209">
        <f t="shared" si="86"/>
        <v>130.11000000000001</v>
      </c>
      <c r="O568" s="6">
        <f>IF(P568="Yes",'MD Rates'!$B$1,R568)</f>
        <v>44652</v>
      </c>
      <c r="P568" s="5" t="str">
        <f t="shared" ref="P568:P650" si="87">IF(I568&lt;&gt;L568,"Yes","No")</f>
        <v>Yes</v>
      </c>
      <c r="R568" s="6">
        <v>44652</v>
      </c>
      <c r="S568" s="48"/>
      <c r="T568" s="42" t="s">
        <v>325</v>
      </c>
      <c r="U568" s="48"/>
    </row>
    <row r="569" spans="1:21" x14ac:dyDescent="0.25">
      <c r="A569" s="86" t="s">
        <v>970</v>
      </c>
      <c r="B569" s="89" t="s">
        <v>1120</v>
      </c>
      <c r="C569" s="42" t="s">
        <v>967</v>
      </c>
      <c r="D569" s="86" t="s">
        <v>115</v>
      </c>
      <c r="E569" s="86"/>
      <c r="F569" t="s">
        <v>299</v>
      </c>
      <c r="I569" s="48">
        <v>147.57999999999998</v>
      </c>
      <c r="L569" s="209">
        <f t="shared" si="86"/>
        <v>149.80000000000001</v>
      </c>
      <c r="O569" s="6">
        <f>IF(P569="Yes",'MD Rates'!$B$1,R569)</f>
        <v>44652</v>
      </c>
      <c r="P569" s="5" t="str">
        <f t="shared" si="87"/>
        <v>Yes</v>
      </c>
      <c r="R569" s="6">
        <v>44652</v>
      </c>
      <c r="S569" s="48"/>
      <c r="T569" s="42" t="s">
        <v>325</v>
      </c>
      <c r="U569" s="48"/>
    </row>
    <row r="570" spans="1:21" x14ac:dyDescent="0.25">
      <c r="A570" s="86" t="s">
        <v>970</v>
      </c>
      <c r="B570" s="89" t="s">
        <v>1120</v>
      </c>
      <c r="C570" s="42" t="s">
        <v>967</v>
      </c>
      <c r="D570" s="86" t="s">
        <v>115</v>
      </c>
      <c r="E570" s="86"/>
      <c r="F570" t="s">
        <v>300</v>
      </c>
      <c r="I570" s="48">
        <v>196.76999999999998</v>
      </c>
      <c r="L570" s="209">
        <f t="shared" si="86"/>
        <v>199.73000000000002</v>
      </c>
      <c r="O570" s="6">
        <f>IF(P570="Yes",'MD Rates'!$B$1,R570)</f>
        <v>44652</v>
      </c>
      <c r="P570" s="5" t="str">
        <f t="shared" si="87"/>
        <v>Yes</v>
      </c>
      <c r="R570" s="6">
        <v>44652</v>
      </c>
      <c r="S570" s="48"/>
      <c r="T570" s="42" t="s">
        <v>325</v>
      </c>
      <c r="U570" s="48"/>
    </row>
    <row r="571" spans="1:21" x14ac:dyDescent="0.25">
      <c r="A571" s="86" t="s">
        <v>970</v>
      </c>
      <c r="B571" s="89" t="s">
        <v>1120</v>
      </c>
      <c r="C571" s="42" t="s">
        <v>967</v>
      </c>
      <c r="D571" s="86" t="s">
        <v>115</v>
      </c>
      <c r="E571" s="86"/>
      <c r="F571" t="s">
        <v>301</v>
      </c>
      <c r="I571" s="48">
        <v>172.20999999999998</v>
      </c>
      <c r="L571" s="209">
        <f t="shared" si="86"/>
        <v>174.8</v>
      </c>
      <c r="O571" s="6">
        <f>IF(P571="Yes",'MD Rates'!$B$1,R571)</f>
        <v>44652</v>
      </c>
      <c r="P571" s="5" t="str">
        <f t="shared" si="87"/>
        <v>Yes</v>
      </c>
      <c r="R571" s="6">
        <v>44652</v>
      </c>
      <c r="S571" s="48"/>
      <c r="T571" s="42" t="s">
        <v>325</v>
      </c>
      <c r="U571" s="48"/>
    </row>
    <row r="572" spans="1:21" x14ac:dyDescent="0.25">
      <c r="A572" s="86" t="s">
        <v>970</v>
      </c>
      <c r="B572" s="89" t="s">
        <v>1120</v>
      </c>
      <c r="C572" s="42" t="s">
        <v>967</v>
      </c>
      <c r="D572" s="86" t="s">
        <v>115</v>
      </c>
      <c r="E572" s="86"/>
      <c r="F572" t="s">
        <v>302</v>
      </c>
      <c r="I572" s="48">
        <v>196.83999999999997</v>
      </c>
      <c r="L572" s="209">
        <f t="shared" si="86"/>
        <v>199.8</v>
      </c>
      <c r="O572" s="6">
        <f>IF(P572="Yes",'MD Rates'!$B$1,R572)</f>
        <v>44652</v>
      </c>
      <c r="P572" s="5" t="str">
        <f t="shared" si="87"/>
        <v>Yes</v>
      </c>
      <c r="R572" s="6">
        <v>44652</v>
      </c>
      <c r="S572" s="48"/>
      <c r="T572" s="42" t="s">
        <v>325</v>
      </c>
      <c r="U572" s="48"/>
    </row>
    <row r="573" spans="1:21" x14ac:dyDescent="0.25">
      <c r="A573" s="86" t="s">
        <v>970</v>
      </c>
      <c r="B573" s="89" t="s">
        <v>1120</v>
      </c>
      <c r="C573" s="42" t="s">
        <v>967</v>
      </c>
      <c r="D573" s="86" t="s">
        <v>115</v>
      </c>
      <c r="E573" s="86"/>
      <c r="F573" t="s">
        <v>303</v>
      </c>
      <c r="I573" s="48">
        <v>221.46999999999997</v>
      </c>
      <c r="L573" s="209">
        <f t="shared" si="86"/>
        <v>224.8</v>
      </c>
      <c r="O573" s="6">
        <f>IF(P573="Yes",'MD Rates'!$B$1,R573)</f>
        <v>44652</v>
      </c>
      <c r="P573" s="5" t="str">
        <f t="shared" si="87"/>
        <v>Yes</v>
      </c>
      <c r="R573" s="6">
        <v>44652</v>
      </c>
      <c r="S573" s="48"/>
      <c r="T573" s="42" t="s">
        <v>325</v>
      </c>
      <c r="U573" s="48"/>
    </row>
    <row r="574" spans="1:21" x14ac:dyDescent="0.25">
      <c r="A574" s="86" t="s">
        <v>970</v>
      </c>
      <c r="B574" s="89" t="s">
        <v>1120</v>
      </c>
      <c r="C574" s="42" t="s">
        <v>967</v>
      </c>
      <c r="D574" s="86" t="s">
        <v>115</v>
      </c>
      <c r="E574" s="86"/>
      <c r="F574" t="s">
        <v>304</v>
      </c>
      <c r="I574" s="48">
        <v>196.78</v>
      </c>
      <c r="L574" s="209">
        <f t="shared" si="86"/>
        <v>199.74</v>
      </c>
      <c r="O574" s="6">
        <f>IF(P574="Yes",'MD Rates'!$B$1,R574)</f>
        <v>44652</v>
      </c>
      <c r="P574" s="5" t="str">
        <f t="shared" si="87"/>
        <v>Yes</v>
      </c>
      <c r="R574" s="6">
        <v>44652</v>
      </c>
      <c r="S574" s="48"/>
      <c r="T574" s="42" t="s">
        <v>325</v>
      </c>
      <c r="U574" s="48"/>
    </row>
    <row r="575" spans="1:21" x14ac:dyDescent="0.25">
      <c r="A575" s="86" t="s">
        <v>970</v>
      </c>
      <c r="B575" s="89" t="s">
        <v>1120</v>
      </c>
      <c r="C575" s="42" t="s">
        <v>967</v>
      </c>
      <c r="D575" s="86" t="s">
        <v>115</v>
      </c>
      <c r="E575" s="86"/>
      <c r="F575" t="s">
        <v>305</v>
      </c>
      <c r="I575" s="48">
        <v>221.41</v>
      </c>
      <c r="L575" s="209">
        <f t="shared" si="86"/>
        <v>224.74</v>
      </c>
      <c r="O575" s="6">
        <f>IF(P575="Yes",'MD Rates'!$B$1,R575)</f>
        <v>44652</v>
      </c>
      <c r="P575" s="5" t="str">
        <f t="shared" si="87"/>
        <v>Yes</v>
      </c>
      <c r="R575" s="6">
        <v>44652</v>
      </c>
      <c r="S575" s="48"/>
      <c r="T575" s="42" t="s">
        <v>325</v>
      </c>
      <c r="U575" s="48"/>
    </row>
    <row r="576" spans="1:21" x14ac:dyDescent="0.25">
      <c r="A576" s="86" t="s">
        <v>970</v>
      </c>
      <c r="B576" s="89" t="s">
        <v>1120</v>
      </c>
      <c r="C576" s="42" t="s">
        <v>967</v>
      </c>
      <c r="D576" s="86" t="s">
        <v>115</v>
      </c>
      <c r="E576" s="86"/>
      <c r="F576" t="s">
        <v>306</v>
      </c>
      <c r="I576" s="48">
        <v>246.04</v>
      </c>
      <c r="L576" s="209">
        <f t="shared" si="86"/>
        <v>249.74</v>
      </c>
      <c r="O576" s="6">
        <f>IF(P576="Yes",'MD Rates'!$B$1,R576)</f>
        <v>44652</v>
      </c>
      <c r="P576" s="5" t="str">
        <f t="shared" si="87"/>
        <v>Yes</v>
      </c>
      <c r="R576" s="6">
        <v>44652</v>
      </c>
      <c r="S576" s="48"/>
      <c r="T576" s="42" t="s">
        <v>325</v>
      </c>
      <c r="U576" s="48"/>
    </row>
    <row r="577" spans="1:21" x14ac:dyDescent="0.25">
      <c r="A577" s="86" t="s">
        <v>970</v>
      </c>
      <c r="B577" s="89" t="s">
        <v>1120</v>
      </c>
      <c r="C577" s="42" t="s">
        <v>967</v>
      </c>
      <c r="D577" s="86" t="s">
        <v>115</v>
      </c>
      <c r="E577" s="86"/>
      <c r="F577" t="s">
        <v>307</v>
      </c>
      <c r="I577" s="48">
        <v>270.67</v>
      </c>
      <c r="L577" s="209">
        <f t="shared" si="86"/>
        <v>274.74</v>
      </c>
      <c r="O577" s="6">
        <f>IF(P577="Yes",'MD Rates'!$B$1,R577)</f>
        <v>44652</v>
      </c>
      <c r="P577" s="5" t="str">
        <f t="shared" si="87"/>
        <v>Yes</v>
      </c>
      <c r="R577" s="6">
        <v>44652</v>
      </c>
      <c r="S577" s="48"/>
      <c r="T577" s="42" t="s">
        <v>325</v>
      </c>
      <c r="U577" s="48"/>
    </row>
    <row r="578" spans="1:21" x14ac:dyDescent="0.25">
      <c r="A578" s="86" t="s">
        <v>970</v>
      </c>
      <c r="B578" s="89" t="s">
        <v>1120</v>
      </c>
      <c r="C578" s="42" t="s">
        <v>967</v>
      </c>
      <c r="D578" s="86" t="s">
        <v>115</v>
      </c>
      <c r="E578" s="86"/>
      <c r="F578" t="s">
        <v>308</v>
      </c>
      <c r="I578" s="48">
        <v>49.19</v>
      </c>
      <c r="L578" s="209">
        <f t="shared" si="86"/>
        <v>49.93</v>
      </c>
      <c r="O578" s="6">
        <f>IF(P578="Yes",'MD Rates'!$B$1,R578)</f>
        <v>44652</v>
      </c>
      <c r="P578" s="5" t="str">
        <f t="shared" si="87"/>
        <v>Yes</v>
      </c>
      <c r="R578" s="6">
        <v>44652</v>
      </c>
      <c r="S578" s="48"/>
      <c r="T578" s="42" t="s">
        <v>325</v>
      </c>
      <c r="U578" s="48"/>
    </row>
    <row r="579" spans="1:21" x14ac:dyDescent="0.25">
      <c r="A579" s="86" t="s">
        <v>970</v>
      </c>
      <c r="B579" s="89" t="s">
        <v>1120</v>
      </c>
      <c r="C579" s="42" t="s">
        <v>967</v>
      </c>
      <c r="D579" s="86" t="s">
        <v>1384</v>
      </c>
      <c r="E579" s="86"/>
      <c r="F579" t="s">
        <v>285</v>
      </c>
      <c r="I579" s="48">
        <v>98.39</v>
      </c>
      <c r="L579" s="209">
        <f t="shared" si="86"/>
        <v>99.87</v>
      </c>
      <c r="N579" s="48"/>
      <c r="O579" s="6">
        <f>IF(P579="Yes",'MD Rates'!$B$1,R579)</f>
        <v>44652</v>
      </c>
      <c r="P579" s="5" t="str">
        <f t="shared" si="87"/>
        <v>Yes</v>
      </c>
      <c r="R579" s="6">
        <v>44652</v>
      </c>
      <c r="S579" s="48"/>
      <c r="T579" s="42"/>
      <c r="U579" s="48"/>
    </row>
    <row r="580" spans="1:21" x14ac:dyDescent="0.25">
      <c r="A580" s="86" t="s">
        <v>970</v>
      </c>
      <c r="B580" s="89" t="s">
        <v>1120</v>
      </c>
      <c r="C580" s="42" t="s">
        <v>967</v>
      </c>
      <c r="D580" s="86" t="s">
        <v>1384</v>
      </c>
      <c r="E580" s="86"/>
      <c r="F580" t="s">
        <v>286</v>
      </c>
      <c r="I580" s="48">
        <v>147.57999999999998</v>
      </c>
      <c r="L580" s="209">
        <f t="shared" si="86"/>
        <v>149.80000000000001</v>
      </c>
      <c r="N580" s="48"/>
      <c r="O580" s="6">
        <f>IF(P580="Yes",'MD Rates'!$B$1,R580)</f>
        <v>44652</v>
      </c>
      <c r="P580" s="5" t="str">
        <f t="shared" si="87"/>
        <v>Yes</v>
      </c>
      <c r="R580" s="6">
        <v>44652</v>
      </c>
      <c r="S580" s="48"/>
      <c r="T580" s="42"/>
      <c r="U580" s="48"/>
    </row>
    <row r="581" spans="1:21" x14ac:dyDescent="0.25">
      <c r="A581" s="86" t="s">
        <v>970</v>
      </c>
      <c r="B581" s="89" t="s">
        <v>1120</v>
      </c>
      <c r="C581" s="42" t="s">
        <v>967</v>
      </c>
      <c r="D581" s="86" t="s">
        <v>1384</v>
      </c>
      <c r="E581" s="86"/>
      <c r="F581" t="s">
        <v>287</v>
      </c>
      <c r="I581" s="48">
        <v>196.76999999999998</v>
      </c>
      <c r="L581" s="209">
        <f t="shared" si="86"/>
        <v>199.73000000000002</v>
      </c>
      <c r="N581" s="48"/>
      <c r="O581" s="6">
        <f>IF(P581="Yes",'MD Rates'!$B$1,R581)</f>
        <v>44652</v>
      </c>
      <c r="P581" s="5" t="str">
        <f t="shared" si="87"/>
        <v>Yes</v>
      </c>
      <c r="R581" s="6">
        <v>44652</v>
      </c>
      <c r="S581" s="48"/>
      <c r="T581" s="42"/>
      <c r="U581" s="48"/>
    </row>
    <row r="582" spans="1:21" x14ac:dyDescent="0.25">
      <c r="A582" s="86" t="s">
        <v>970</v>
      </c>
      <c r="B582" s="89" t="s">
        <v>1120</v>
      </c>
      <c r="C582" s="42" t="s">
        <v>967</v>
      </c>
      <c r="D582" s="86" t="s">
        <v>1384</v>
      </c>
      <c r="E582" s="86"/>
      <c r="F582" t="s">
        <v>288</v>
      </c>
      <c r="I582" s="48">
        <v>245.95999999999998</v>
      </c>
      <c r="L582" s="209">
        <f t="shared" si="86"/>
        <v>249.66</v>
      </c>
      <c r="N582" s="48"/>
      <c r="O582" s="6">
        <f>IF(P582="Yes",'MD Rates'!$B$1,R582)</f>
        <v>44652</v>
      </c>
      <c r="P582" s="5" t="str">
        <f t="shared" si="87"/>
        <v>Yes</v>
      </c>
      <c r="R582" s="6">
        <v>44652</v>
      </c>
      <c r="S582" s="48"/>
      <c r="T582" s="42"/>
      <c r="U582" s="48"/>
    </row>
    <row r="583" spans="1:21" x14ac:dyDescent="0.25">
      <c r="A583" s="86" t="s">
        <v>970</v>
      </c>
      <c r="B583" s="89" t="s">
        <v>1120</v>
      </c>
      <c r="C583" s="42" t="s">
        <v>967</v>
      </c>
      <c r="D583" s="86" t="s">
        <v>1384</v>
      </c>
      <c r="E583" s="86"/>
      <c r="F583" t="s">
        <v>289</v>
      </c>
      <c r="I583" s="48">
        <v>150.04</v>
      </c>
      <c r="L583" s="209">
        <f t="shared" si="86"/>
        <v>152.29</v>
      </c>
      <c r="N583" s="48"/>
      <c r="O583" s="6">
        <f>IF(P583="Yes",'MD Rates'!$B$1,R583)</f>
        <v>44652</v>
      </c>
      <c r="P583" s="5" t="str">
        <f t="shared" si="87"/>
        <v>Yes</v>
      </c>
      <c r="R583" s="6">
        <v>44652</v>
      </c>
      <c r="S583" s="48"/>
      <c r="T583" s="42"/>
      <c r="U583" s="48"/>
    </row>
    <row r="584" spans="1:21" x14ac:dyDescent="0.25">
      <c r="A584" s="86" t="s">
        <v>970</v>
      </c>
      <c r="B584" s="89" t="s">
        <v>1120</v>
      </c>
      <c r="C584" s="42" t="s">
        <v>967</v>
      </c>
      <c r="D584" s="86" t="s">
        <v>1384</v>
      </c>
      <c r="E584" s="86"/>
      <c r="F584" t="s">
        <v>290</v>
      </c>
      <c r="I584" s="48">
        <v>147.57999999999998</v>
      </c>
      <c r="L584" s="209">
        <f t="shared" si="86"/>
        <v>149.80000000000001</v>
      </c>
      <c r="N584" s="48"/>
      <c r="O584" s="6">
        <f>IF(P584="Yes",'MD Rates'!$B$1,R584)</f>
        <v>44652</v>
      </c>
      <c r="P584" s="5" t="str">
        <f t="shared" si="87"/>
        <v>Yes</v>
      </c>
      <c r="R584" s="6">
        <v>44652</v>
      </c>
      <c r="S584" s="48"/>
      <c r="T584" s="42"/>
      <c r="U584" s="48"/>
    </row>
    <row r="585" spans="1:21" x14ac:dyDescent="0.25">
      <c r="A585" s="86" t="s">
        <v>970</v>
      </c>
      <c r="B585" s="89" t="s">
        <v>1120</v>
      </c>
      <c r="C585" s="42" t="s">
        <v>967</v>
      </c>
      <c r="D585" s="86" t="s">
        <v>1384</v>
      </c>
      <c r="E585" s="86"/>
      <c r="F585" t="s">
        <v>291</v>
      </c>
      <c r="I585" s="48">
        <v>196.78</v>
      </c>
      <c r="L585" s="209">
        <f t="shared" si="86"/>
        <v>199.74</v>
      </c>
      <c r="N585" s="48"/>
      <c r="O585" s="6">
        <f>IF(P585="Yes",'MD Rates'!$B$1,R585)</f>
        <v>44652</v>
      </c>
      <c r="P585" s="5" t="str">
        <f t="shared" si="87"/>
        <v>Yes</v>
      </c>
      <c r="R585" s="6">
        <v>44652</v>
      </c>
      <c r="S585" s="48"/>
      <c r="T585" s="42"/>
      <c r="U585" s="48"/>
    </row>
    <row r="586" spans="1:21" x14ac:dyDescent="0.25">
      <c r="A586" s="86" t="s">
        <v>970</v>
      </c>
      <c r="B586" s="89" t="s">
        <v>1120</v>
      </c>
      <c r="C586" s="42" t="s">
        <v>967</v>
      </c>
      <c r="D586" s="86" t="s">
        <v>1384</v>
      </c>
      <c r="E586" s="86"/>
      <c r="F586" t="s">
        <v>292</v>
      </c>
      <c r="I586" s="48">
        <v>196.78</v>
      </c>
      <c r="L586" s="209">
        <f t="shared" si="86"/>
        <v>199.74</v>
      </c>
      <c r="N586" s="48"/>
      <c r="O586" s="6">
        <f>IF(P586="Yes",'MD Rates'!$B$1,R586)</f>
        <v>44652</v>
      </c>
      <c r="P586" s="5" t="str">
        <f t="shared" si="87"/>
        <v>Yes</v>
      </c>
      <c r="R586" s="6">
        <v>44652</v>
      </c>
      <c r="S586" s="48"/>
      <c r="T586" s="42"/>
      <c r="U586" s="48"/>
    </row>
    <row r="587" spans="1:21" x14ac:dyDescent="0.25">
      <c r="A587" s="86" t="s">
        <v>970</v>
      </c>
      <c r="B587" s="89" t="s">
        <v>1120</v>
      </c>
      <c r="C587" s="42" t="s">
        <v>967</v>
      </c>
      <c r="D587" s="86" t="s">
        <v>1384</v>
      </c>
      <c r="E587" s="86"/>
      <c r="F587" t="s">
        <v>293</v>
      </c>
      <c r="I587" s="48">
        <v>295.18</v>
      </c>
      <c r="L587" s="209">
        <f t="shared" si="86"/>
        <v>299.61</v>
      </c>
      <c r="N587" s="48"/>
      <c r="O587" s="6">
        <f>IF(P587="Yes",'MD Rates'!$B$1,R587)</f>
        <v>44652</v>
      </c>
      <c r="P587" s="5" t="str">
        <f t="shared" si="87"/>
        <v>Yes</v>
      </c>
      <c r="R587" s="6">
        <v>44652</v>
      </c>
      <c r="S587" s="48"/>
      <c r="T587" s="42"/>
      <c r="U587" s="48"/>
    </row>
    <row r="588" spans="1:21" x14ac:dyDescent="0.25">
      <c r="A588" s="86" t="s">
        <v>970</v>
      </c>
      <c r="B588" s="89" t="s">
        <v>1120</v>
      </c>
      <c r="C588" s="42" t="s">
        <v>967</v>
      </c>
      <c r="D588" s="86" t="s">
        <v>1384</v>
      </c>
      <c r="E588" s="86"/>
      <c r="F588" t="s">
        <v>294</v>
      </c>
      <c r="I588" s="48">
        <v>98.39</v>
      </c>
      <c r="L588" s="209">
        <f t="shared" si="86"/>
        <v>99.87</v>
      </c>
      <c r="N588" s="48"/>
      <c r="O588" s="6">
        <f>IF(P588="Yes",'MD Rates'!$B$1,R588)</f>
        <v>44652</v>
      </c>
      <c r="P588" s="5" t="str">
        <f t="shared" si="87"/>
        <v>Yes</v>
      </c>
      <c r="R588" s="6">
        <v>44652</v>
      </c>
      <c r="S588" s="48"/>
      <c r="T588" s="42"/>
      <c r="U588" s="48"/>
    </row>
    <row r="589" spans="1:21" x14ac:dyDescent="0.25">
      <c r="A589" s="86" t="s">
        <v>970</v>
      </c>
      <c r="B589" s="89" t="s">
        <v>1120</v>
      </c>
      <c r="C589" s="42" t="s">
        <v>967</v>
      </c>
      <c r="D589" s="86" t="s">
        <v>1384</v>
      </c>
      <c r="E589" s="86"/>
      <c r="F589" t="s">
        <v>295</v>
      </c>
      <c r="I589" s="48">
        <v>123.02</v>
      </c>
      <c r="L589" s="209">
        <f t="shared" si="86"/>
        <v>124.87</v>
      </c>
      <c r="N589" s="48"/>
      <c r="O589" s="6">
        <f>IF(P589="Yes",'MD Rates'!$B$1,R589)</f>
        <v>44652</v>
      </c>
      <c r="P589" s="5" t="str">
        <f t="shared" si="87"/>
        <v>Yes</v>
      </c>
      <c r="R589" s="6">
        <v>44652</v>
      </c>
      <c r="S589" s="48"/>
      <c r="T589" s="42"/>
      <c r="U589" s="48"/>
    </row>
    <row r="590" spans="1:21" x14ac:dyDescent="0.25">
      <c r="A590" s="86" t="s">
        <v>970</v>
      </c>
      <c r="B590" s="89" t="s">
        <v>1120</v>
      </c>
      <c r="C590" s="42" t="s">
        <v>967</v>
      </c>
      <c r="D590" s="86" t="s">
        <v>1384</v>
      </c>
      <c r="E590" s="86"/>
      <c r="F590" t="s">
        <v>296</v>
      </c>
      <c r="I590" s="48">
        <v>147.65</v>
      </c>
      <c r="L590" s="209">
        <f t="shared" si="86"/>
        <v>149.87</v>
      </c>
      <c r="N590" s="48"/>
      <c r="O590" s="6">
        <f>IF(P590="Yes",'MD Rates'!$B$1,R590)</f>
        <v>44652</v>
      </c>
      <c r="P590" s="5" t="str">
        <f t="shared" si="87"/>
        <v>Yes</v>
      </c>
      <c r="R590" s="6">
        <v>44652</v>
      </c>
      <c r="S590" s="48"/>
      <c r="T590" s="42"/>
      <c r="U590" s="48"/>
    </row>
    <row r="591" spans="1:21" x14ac:dyDescent="0.25">
      <c r="A591" s="86" t="s">
        <v>970</v>
      </c>
      <c r="B591" s="89" t="s">
        <v>1120</v>
      </c>
      <c r="C591" s="42" t="s">
        <v>967</v>
      </c>
      <c r="D591" s="86" t="s">
        <v>1384</v>
      </c>
      <c r="E591" s="86"/>
      <c r="F591" t="s">
        <v>297</v>
      </c>
      <c r="I591" s="48">
        <v>172.28</v>
      </c>
      <c r="L591" s="209">
        <f t="shared" si="86"/>
        <v>174.87</v>
      </c>
      <c r="N591" s="48"/>
      <c r="O591" s="6">
        <f>IF(P591="Yes",'MD Rates'!$B$1,R591)</f>
        <v>44652</v>
      </c>
      <c r="P591" s="5" t="str">
        <f t="shared" si="87"/>
        <v>Yes</v>
      </c>
      <c r="R591" s="6">
        <v>44652</v>
      </c>
      <c r="S591" s="48"/>
      <c r="T591" s="42"/>
      <c r="U591" s="48"/>
    </row>
    <row r="592" spans="1:21" x14ac:dyDescent="0.25">
      <c r="A592" s="86" t="s">
        <v>970</v>
      </c>
      <c r="B592" s="89" t="s">
        <v>1120</v>
      </c>
      <c r="C592" s="42" t="s">
        <v>967</v>
      </c>
      <c r="D592" s="86" t="s">
        <v>1384</v>
      </c>
      <c r="E592" s="86"/>
      <c r="F592" t="s">
        <v>298</v>
      </c>
      <c r="I592" s="48">
        <v>128.19</v>
      </c>
      <c r="L592" s="209">
        <f t="shared" si="86"/>
        <v>130.11000000000001</v>
      </c>
      <c r="N592" s="48"/>
      <c r="O592" s="6">
        <f>IF(P592="Yes",'MD Rates'!$B$1,R592)</f>
        <v>44652</v>
      </c>
      <c r="P592" s="5" t="str">
        <f t="shared" si="87"/>
        <v>Yes</v>
      </c>
      <c r="R592" s="6">
        <v>44652</v>
      </c>
      <c r="S592" s="48"/>
      <c r="T592" s="42"/>
      <c r="U592" s="48"/>
    </row>
    <row r="593" spans="1:21" x14ac:dyDescent="0.25">
      <c r="A593" s="86" t="s">
        <v>970</v>
      </c>
      <c r="B593" s="89" t="s">
        <v>1120</v>
      </c>
      <c r="C593" s="42" t="s">
        <v>967</v>
      </c>
      <c r="D593" s="86" t="s">
        <v>1384</v>
      </c>
      <c r="E593" s="86"/>
      <c r="F593" t="s">
        <v>299</v>
      </c>
      <c r="I593" s="48">
        <v>147.57999999999998</v>
      </c>
      <c r="L593" s="209">
        <f t="shared" si="86"/>
        <v>149.80000000000001</v>
      </c>
      <c r="N593" s="48"/>
      <c r="O593" s="6">
        <f>IF(P593="Yes",'MD Rates'!$B$1,R593)</f>
        <v>44652</v>
      </c>
      <c r="P593" s="5" t="str">
        <f t="shared" si="87"/>
        <v>Yes</v>
      </c>
      <c r="R593" s="6">
        <v>44652</v>
      </c>
      <c r="S593" s="48"/>
      <c r="T593" s="42"/>
      <c r="U593" s="48"/>
    </row>
    <row r="594" spans="1:21" x14ac:dyDescent="0.25">
      <c r="A594" s="86" t="s">
        <v>970</v>
      </c>
      <c r="B594" s="89" t="s">
        <v>1120</v>
      </c>
      <c r="C594" s="42" t="s">
        <v>967</v>
      </c>
      <c r="D594" s="86" t="s">
        <v>1384</v>
      </c>
      <c r="E594" s="86"/>
      <c r="F594" t="s">
        <v>300</v>
      </c>
      <c r="I594" s="48">
        <v>196.76999999999998</v>
      </c>
      <c r="L594" s="209">
        <f t="shared" si="86"/>
        <v>199.73000000000002</v>
      </c>
      <c r="N594" s="48"/>
      <c r="O594" s="6">
        <f>IF(P594="Yes",'MD Rates'!$B$1,R594)</f>
        <v>44652</v>
      </c>
      <c r="P594" s="5" t="str">
        <f t="shared" si="87"/>
        <v>Yes</v>
      </c>
      <c r="R594" s="6">
        <v>44652</v>
      </c>
      <c r="S594" s="48"/>
      <c r="T594" s="42"/>
      <c r="U594" s="48"/>
    </row>
    <row r="595" spans="1:21" x14ac:dyDescent="0.25">
      <c r="A595" s="86" t="s">
        <v>970</v>
      </c>
      <c r="B595" s="89" t="s">
        <v>1120</v>
      </c>
      <c r="C595" s="42" t="s">
        <v>967</v>
      </c>
      <c r="D595" s="86" t="s">
        <v>1384</v>
      </c>
      <c r="E595" s="86"/>
      <c r="F595" t="s">
        <v>301</v>
      </c>
      <c r="I595" s="48">
        <v>172.20999999999998</v>
      </c>
      <c r="L595" s="209">
        <f t="shared" si="86"/>
        <v>174.8</v>
      </c>
      <c r="N595" s="48"/>
      <c r="O595" s="6">
        <f>IF(P595="Yes",'MD Rates'!$B$1,R595)</f>
        <v>44652</v>
      </c>
      <c r="P595" s="5" t="str">
        <f t="shared" si="87"/>
        <v>Yes</v>
      </c>
      <c r="R595" s="6">
        <v>44652</v>
      </c>
      <c r="S595" s="48"/>
      <c r="T595" s="42"/>
      <c r="U595" s="48"/>
    </row>
    <row r="596" spans="1:21" x14ac:dyDescent="0.25">
      <c r="A596" s="86" t="s">
        <v>970</v>
      </c>
      <c r="B596" s="89" t="s">
        <v>1120</v>
      </c>
      <c r="C596" s="42" t="s">
        <v>967</v>
      </c>
      <c r="D596" s="86" t="s">
        <v>1384</v>
      </c>
      <c r="E596" s="86"/>
      <c r="F596" t="s">
        <v>302</v>
      </c>
      <c r="I596" s="48">
        <v>196.83999999999997</v>
      </c>
      <c r="L596" s="209">
        <f t="shared" si="86"/>
        <v>199.8</v>
      </c>
      <c r="N596" s="48"/>
      <c r="O596" s="6">
        <f>IF(P596="Yes",'MD Rates'!$B$1,R596)</f>
        <v>44652</v>
      </c>
      <c r="P596" s="5" t="str">
        <f t="shared" si="87"/>
        <v>Yes</v>
      </c>
      <c r="R596" s="6">
        <v>44652</v>
      </c>
      <c r="S596" s="48"/>
      <c r="T596" s="42"/>
      <c r="U596" s="48"/>
    </row>
    <row r="597" spans="1:21" x14ac:dyDescent="0.25">
      <c r="A597" s="86" t="s">
        <v>970</v>
      </c>
      <c r="B597" s="89" t="s">
        <v>1120</v>
      </c>
      <c r="C597" s="42" t="s">
        <v>967</v>
      </c>
      <c r="D597" s="86" t="s">
        <v>1384</v>
      </c>
      <c r="E597" s="86"/>
      <c r="F597" t="s">
        <v>303</v>
      </c>
      <c r="I597" s="48">
        <v>221.46999999999997</v>
      </c>
      <c r="L597" s="209">
        <f t="shared" si="86"/>
        <v>224.8</v>
      </c>
      <c r="N597" s="48"/>
      <c r="O597" s="6">
        <f>IF(P597="Yes",'MD Rates'!$B$1,R597)</f>
        <v>44652</v>
      </c>
      <c r="P597" s="5" t="str">
        <f t="shared" si="87"/>
        <v>Yes</v>
      </c>
      <c r="R597" s="6">
        <v>44652</v>
      </c>
      <c r="S597" s="48"/>
      <c r="T597" s="42"/>
      <c r="U597" s="48"/>
    </row>
    <row r="598" spans="1:21" x14ac:dyDescent="0.25">
      <c r="A598" s="86" t="s">
        <v>970</v>
      </c>
      <c r="B598" s="89" t="s">
        <v>1120</v>
      </c>
      <c r="C598" s="42" t="s">
        <v>967</v>
      </c>
      <c r="D598" s="86" t="s">
        <v>1384</v>
      </c>
      <c r="E598" s="86"/>
      <c r="F598" t="s">
        <v>304</v>
      </c>
      <c r="I598" s="48">
        <v>196.78</v>
      </c>
      <c r="L598" s="209">
        <f t="shared" si="86"/>
        <v>199.74</v>
      </c>
      <c r="N598" s="48"/>
      <c r="O598" s="6">
        <f>IF(P598="Yes",'MD Rates'!$B$1,R598)</f>
        <v>44652</v>
      </c>
      <c r="P598" s="5" t="str">
        <f t="shared" si="87"/>
        <v>Yes</v>
      </c>
      <c r="R598" s="6">
        <v>44652</v>
      </c>
      <c r="S598" s="48"/>
      <c r="T598" s="42"/>
      <c r="U598" s="48"/>
    </row>
    <row r="599" spans="1:21" x14ac:dyDescent="0.25">
      <c r="A599" s="86" t="s">
        <v>970</v>
      </c>
      <c r="B599" s="89" t="s">
        <v>1120</v>
      </c>
      <c r="C599" s="42" t="s">
        <v>967</v>
      </c>
      <c r="D599" s="86" t="s">
        <v>1384</v>
      </c>
      <c r="E599" s="86"/>
      <c r="F599" t="s">
        <v>305</v>
      </c>
      <c r="I599" s="48">
        <v>221.41</v>
      </c>
      <c r="L599" s="209">
        <f t="shared" si="86"/>
        <v>224.74</v>
      </c>
      <c r="N599" s="48"/>
      <c r="O599" s="6">
        <f>IF(P599="Yes",'MD Rates'!$B$1,R599)</f>
        <v>44652</v>
      </c>
      <c r="P599" s="5" t="str">
        <f t="shared" si="87"/>
        <v>Yes</v>
      </c>
      <c r="R599" s="6">
        <v>44652</v>
      </c>
      <c r="S599" s="48"/>
      <c r="T599" s="42"/>
      <c r="U599" s="48"/>
    </row>
    <row r="600" spans="1:21" x14ac:dyDescent="0.25">
      <c r="A600" s="86" t="s">
        <v>970</v>
      </c>
      <c r="B600" s="89" t="s">
        <v>1120</v>
      </c>
      <c r="C600" s="42" t="s">
        <v>967</v>
      </c>
      <c r="D600" s="86" t="s">
        <v>1384</v>
      </c>
      <c r="E600" s="86"/>
      <c r="F600" t="s">
        <v>306</v>
      </c>
      <c r="I600" s="48">
        <v>246.04</v>
      </c>
      <c r="L600" s="209">
        <f t="shared" si="86"/>
        <v>249.74</v>
      </c>
      <c r="N600" s="48"/>
      <c r="O600" s="6">
        <f>IF(P600="Yes",'MD Rates'!$B$1,R600)</f>
        <v>44652</v>
      </c>
      <c r="P600" s="5" t="str">
        <f t="shared" si="87"/>
        <v>Yes</v>
      </c>
      <c r="R600" s="6">
        <v>44652</v>
      </c>
      <c r="S600" s="48"/>
      <c r="T600" s="42"/>
      <c r="U600" s="48"/>
    </row>
    <row r="601" spans="1:21" x14ac:dyDescent="0.25">
      <c r="A601" s="86" t="s">
        <v>970</v>
      </c>
      <c r="B601" s="89" t="s">
        <v>1120</v>
      </c>
      <c r="C601" s="42" t="s">
        <v>967</v>
      </c>
      <c r="D601" s="86" t="s">
        <v>1384</v>
      </c>
      <c r="E601" s="86"/>
      <c r="F601" t="s">
        <v>307</v>
      </c>
      <c r="I601" s="48">
        <v>270.67</v>
      </c>
      <c r="L601" s="209">
        <f t="shared" si="86"/>
        <v>274.74</v>
      </c>
      <c r="N601" s="48"/>
      <c r="O601" s="6">
        <f>IF(P601="Yes",'MD Rates'!$B$1,R601)</f>
        <v>44652</v>
      </c>
      <c r="P601" s="5" t="str">
        <f t="shared" si="87"/>
        <v>Yes</v>
      </c>
      <c r="R601" s="6">
        <v>44652</v>
      </c>
      <c r="S601" s="48"/>
      <c r="T601" s="42"/>
      <c r="U601" s="48"/>
    </row>
    <row r="602" spans="1:21" x14ac:dyDescent="0.25">
      <c r="A602" s="86" t="s">
        <v>970</v>
      </c>
      <c r="B602" s="89" t="s">
        <v>1120</v>
      </c>
      <c r="C602" s="42" t="s">
        <v>967</v>
      </c>
      <c r="D602" s="86" t="s">
        <v>1384</v>
      </c>
      <c r="E602" s="86"/>
      <c r="F602" t="s">
        <v>308</v>
      </c>
      <c r="I602" s="48">
        <v>49.19</v>
      </c>
      <c r="L602" s="209">
        <f t="shared" si="86"/>
        <v>49.93</v>
      </c>
      <c r="N602" s="48"/>
      <c r="O602" s="6">
        <f>IF(P602="Yes",'MD Rates'!$B$1,R602)</f>
        <v>44652</v>
      </c>
      <c r="P602" s="5" t="str">
        <f t="shared" si="87"/>
        <v>Yes</v>
      </c>
      <c r="R602" s="6">
        <v>44652</v>
      </c>
      <c r="S602" s="48"/>
      <c r="T602" s="42"/>
      <c r="U602" s="48"/>
    </row>
    <row r="603" spans="1:21" x14ac:dyDescent="0.25">
      <c r="A603" s="86" t="s">
        <v>970</v>
      </c>
      <c r="B603" s="89" t="s">
        <v>1120</v>
      </c>
      <c r="C603" s="42" t="s">
        <v>967</v>
      </c>
      <c r="D603" s="86" t="s">
        <v>1385</v>
      </c>
      <c r="E603" s="86"/>
      <c r="F603" t="s">
        <v>285</v>
      </c>
      <c r="I603" s="48">
        <v>98.39</v>
      </c>
      <c r="L603" s="209">
        <f t="shared" si="86"/>
        <v>99.87</v>
      </c>
      <c r="N603" s="48"/>
      <c r="O603" s="6">
        <f>IF(P603="Yes",'MD Rates'!$B$1,R603)</f>
        <v>44652</v>
      </c>
      <c r="P603" s="5" t="str">
        <f t="shared" si="87"/>
        <v>Yes</v>
      </c>
      <c r="R603" s="6">
        <v>44652</v>
      </c>
      <c r="S603" s="48"/>
      <c r="T603" s="42"/>
      <c r="U603" s="48"/>
    </row>
    <row r="604" spans="1:21" x14ac:dyDescent="0.25">
      <c r="A604" s="86" t="s">
        <v>970</v>
      </c>
      <c r="B604" s="89" t="s">
        <v>1120</v>
      </c>
      <c r="C604" s="42" t="s">
        <v>967</v>
      </c>
      <c r="D604" s="86" t="s">
        <v>1385</v>
      </c>
      <c r="E604" s="86"/>
      <c r="F604" t="s">
        <v>286</v>
      </c>
      <c r="I604" s="48">
        <v>147.57999999999998</v>
      </c>
      <c r="L604" s="209">
        <f t="shared" si="86"/>
        <v>149.80000000000001</v>
      </c>
      <c r="N604" s="48"/>
      <c r="O604" s="6">
        <f>IF(P604="Yes",'MD Rates'!$B$1,R604)</f>
        <v>44652</v>
      </c>
      <c r="P604" s="5" t="str">
        <f t="shared" si="87"/>
        <v>Yes</v>
      </c>
      <c r="R604" s="6">
        <v>44652</v>
      </c>
      <c r="S604" s="48"/>
      <c r="T604" s="42"/>
      <c r="U604" s="48"/>
    </row>
    <row r="605" spans="1:21" x14ac:dyDescent="0.25">
      <c r="A605" s="86" t="s">
        <v>970</v>
      </c>
      <c r="B605" s="89" t="s">
        <v>1120</v>
      </c>
      <c r="C605" s="42" t="s">
        <v>967</v>
      </c>
      <c r="D605" s="86" t="s">
        <v>1385</v>
      </c>
      <c r="E605" s="86"/>
      <c r="F605" t="s">
        <v>287</v>
      </c>
      <c r="I605" s="48">
        <v>196.76999999999998</v>
      </c>
      <c r="L605" s="209">
        <f t="shared" si="86"/>
        <v>199.73000000000002</v>
      </c>
      <c r="N605" s="48"/>
      <c r="O605" s="6">
        <f>IF(P605="Yes",'MD Rates'!$B$1,R605)</f>
        <v>44652</v>
      </c>
      <c r="P605" s="5" t="str">
        <f t="shared" si="87"/>
        <v>Yes</v>
      </c>
      <c r="R605" s="6">
        <v>44652</v>
      </c>
      <c r="S605" s="48"/>
      <c r="T605" s="42"/>
      <c r="U605" s="48"/>
    </row>
    <row r="606" spans="1:21" x14ac:dyDescent="0.25">
      <c r="A606" s="86" t="s">
        <v>970</v>
      </c>
      <c r="B606" s="89" t="s">
        <v>1120</v>
      </c>
      <c r="C606" s="42" t="s">
        <v>967</v>
      </c>
      <c r="D606" s="86" t="s">
        <v>1385</v>
      </c>
      <c r="E606" s="86"/>
      <c r="F606" t="s">
        <v>288</v>
      </c>
      <c r="I606" s="48">
        <v>245.95999999999998</v>
      </c>
      <c r="L606" s="209">
        <f t="shared" si="86"/>
        <v>249.66</v>
      </c>
      <c r="N606" s="48"/>
      <c r="O606" s="6">
        <f>IF(P606="Yes",'MD Rates'!$B$1,R606)</f>
        <v>44652</v>
      </c>
      <c r="P606" s="5" t="str">
        <f t="shared" si="87"/>
        <v>Yes</v>
      </c>
      <c r="R606" s="6">
        <v>44652</v>
      </c>
      <c r="S606" s="48"/>
      <c r="T606" s="42"/>
      <c r="U606" s="48"/>
    </row>
    <row r="607" spans="1:21" x14ac:dyDescent="0.25">
      <c r="A607" s="86" t="s">
        <v>970</v>
      </c>
      <c r="B607" s="89" t="s">
        <v>1120</v>
      </c>
      <c r="C607" s="42" t="s">
        <v>967</v>
      </c>
      <c r="D607" s="86" t="s">
        <v>1385</v>
      </c>
      <c r="E607" s="86"/>
      <c r="F607" t="s">
        <v>289</v>
      </c>
      <c r="I607" s="48">
        <v>150.04</v>
      </c>
      <c r="L607" s="209">
        <f t="shared" si="86"/>
        <v>152.29</v>
      </c>
      <c r="N607" s="48"/>
      <c r="O607" s="6">
        <f>IF(P607="Yes",'MD Rates'!$B$1,R607)</f>
        <v>44652</v>
      </c>
      <c r="P607" s="5" t="str">
        <f t="shared" si="87"/>
        <v>Yes</v>
      </c>
      <c r="R607" s="6">
        <v>44652</v>
      </c>
      <c r="S607" s="48"/>
      <c r="T607" s="42"/>
      <c r="U607" s="48"/>
    </row>
    <row r="608" spans="1:21" x14ac:dyDescent="0.25">
      <c r="A608" s="86" t="s">
        <v>970</v>
      </c>
      <c r="B608" s="89" t="s">
        <v>1120</v>
      </c>
      <c r="C608" s="42" t="s">
        <v>967</v>
      </c>
      <c r="D608" s="86" t="s">
        <v>1385</v>
      </c>
      <c r="E608" s="86"/>
      <c r="F608" t="s">
        <v>290</v>
      </c>
      <c r="I608" s="48">
        <v>147.57999999999998</v>
      </c>
      <c r="L608" s="209">
        <f t="shared" si="86"/>
        <v>149.80000000000001</v>
      </c>
      <c r="N608" s="48"/>
      <c r="O608" s="6">
        <f>IF(P608="Yes",'MD Rates'!$B$1,R608)</f>
        <v>44652</v>
      </c>
      <c r="P608" s="5" t="str">
        <f t="shared" si="87"/>
        <v>Yes</v>
      </c>
      <c r="R608" s="6">
        <v>44652</v>
      </c>
      <c r="S608" s="48"/>
      <c r="T608" s="42"/>
      <c r="U608" s="48"/>
    </row>
    <row r="609" spans="1:21" x14ac:dyDescent="0.25">
      <c r="A609" s="86" t="s">
        <v>970</v>
      </c>
      <c r="B609" s="89" t="s">
        <v>1120</v>
      </c>
      <c r="C609" s="42" t="s">
        <v>967</v>
      </c>
      <c r="D609" s="86" t="s">
        <v>1385</v>
      </c>
      <c r="E609" s="86"/>
      <c r="F609" t="s">
        <v>291</v>
      </c>
      <c r="I609" s="48">
        <v>196.78</v>
      </c>
      <c r="L609" s="209">
        <f t="shared" si="86"/>
        <v>199.74</v>
      </c>
      <c r="N609" s="48"/>
      <c r="O609" s="6">
        <f>IF(P609="Yes",'MD Rates'!$B$1,R609)</f>
        <v>44652</v>
      </c>
      <c r="P609" s="5" t="str">
        <f t="shared" si="87"/>
        <v>Yes</v>
      </c>
      <c r="R609" s="6">
        <v>44652</v>
      </c>
      <c r="S609" s="48"/>
      <c r="T609" s="42"/>
      <c r="U609" s="48"/>
    </row>
    <row r="610" spans="1:21" x14ac:dyDescent="0.25">
      <c r="A610" s="86" t="s">
        <v>970</v>
      </c>
      <c r="B610" s="89" t="s">
        <v>1120</v>
      </c>
      <c r="C610" s="42" t="s">
        <v>967</v>
      </c>
      <c r="D610" s="86" t="s">
        <v>1385</v>
      </c>
      <c r="E610" s="86"/>
      <c r="F610" t="s">
        <v>292</v>
      </c>
      <c r="I610" s="48">
        <v>196.78</v>
      </c>
      <c r="L610" s="209">
        <f t="shared" si="86"/>
        <v>199.74</v>
      </c>
      <c r="N610" s="48"/>
      <c r="O610" s="6">
        <f>IF(P610="Yes",'MD Rates'!$B$1,R610)</f>
        <v>44652</v>
      </c>
      <c r="P610" s="5" t="str">
        <f t="shared" si="87"/>
        <v>Yes</v>
      </c>
      <c r="R610" s="6">
        <v>44652</v>
      </c>
      <c r="S610" s="48"/>
      <c r="T610" s="42"/>
      <c r="U610" s="48"/>
    </row>
    <row r="611" spans="1:21" x14ac:dyDescent="0.25">
      <c r="A611" s="86" t="s">
        <v>970</v>
      </c>
      <c r="B611" s="89" t="s">
        <v>1120</v>
      </c>
      <c r="C611" s="42" t="s">
        <v>967</v>
      </c>
      <c r="D611" s="86" t="s">
        <v>1385</v>
      </c>
      <c r="E611" s="86"/>
      <c r="F611" t="s">
        <v>293</v>
      </c>
      <c r="I611" s="48">
        <v>295.18</v>
      </c>
      <c r="L611" s="209">
        <f t="shared" ref="L611:L626" si="88">L587</f>
        <v>299.61</v>
      </c>
      <c r="N611" s="48"/>
      <c r="O611" s="6">
        <f>IF(P611="Yes",'MD Rates'!$B$1,R611)</f>
        <v>44652</v>
      </c>
      <c r="P611" s="5" t="str">
        <f t="shared" si="87"/>
        <v>Yes</v>
      </c>
      <c r="R611" s="6">
        <v>44652</v>
      </c>
      <c r="S611" s="48"/>
      <c r="T611" s="42"/>
      <c r="U611" s="48"/>
    </row>
    <row r="612" spans="1:21" x14ac:dyDescent="0.25">
      <c r="A612" s="86" t="s">
        <v>970</v>
      </c>
      <c r="B612" s="89" t="s">
        <v>1120</v>
      </c>
      <c r="C612" s="42" t="s">
        <v>967</v>
      </c>
      <c r="D612" s="86" t="s">
        <v>1385</v>
      </c>
      <c r="E612" s="86"/>
      <c r="F612" t="s">
        <v>294</v>
      </c>
      <c r="I612" s="48">
        <v>98.39</v>
      </c>
      <c r="L612" s="209">
        <f t="shared" si="88"/>
        <v>99.87</v>
      </c>
      <c r="N612" s="48"/>
      <c r="O612" s="6">
        <f>IF(P612="Yes",'MD Rates'!$B$1,R612)</f>
        <v>44652</v>
      </c>
      <c r="P612" s="5" t="str">
        <f t="shared" si="87"/>
        <v>Yes</v>
      </c>
      <c r="R612" s="6">
        <v>44652</v>
      </c>
      <c r="S612" s="48"/>
      <c r="T612" s="42"/>
      <c r="U612" s="48"/>
    </row>
    <row r="613" spans="1:21" x14ac:dyDescent="0.25">
      <c r="A613" s="86" t="s">
        <v>970</v>
      </c>
      <c r="B613" s="89" t="s">
        <v>1120</v>
      </c>
      <c r="C613" s="42" t="s">
        <v>967</v>
      </c>
      <c r="D613" s="86" t="s">
        <v>1385</v>
      </c>
      <c r="E613" s="86"/>
      <c r="F613" t="s">
        <v>295</v>
      </c>
      <c r="I613" s="48">
        <v>123.02</v>
      </c>
      <c r="L613" s="209">
        <f t="shared" si="88"/>
        <v>124.87</v>
      </c>
      <c r="N613" s="48"/>
      <c r="O613" s="6">
        <f>IF(P613="Yes",'MD Rates'!$B$1,R613)</f>
        <v>44652</v>
      </c>
      <c r="P613" s="5" t="str">
        <f t="shared" si="87"/>
        <v>Yes</v>
      </c>
      <c r="R613" s="6">
        <v>44652</v>
      </c>
      <c r="S613" s="48"/>
      <c r="T613" s="42"/>
      <c r="U613" s="48"/>
    </row>
    <row r="614" spans="1:21" x14ac:dyDescent="0.25">
      <c r="A614" s="86" t="s">
        <v>970</v>
      </c>
      <c r="B614" s="89" t="s">
        <v>1120</v>
      </c>
      <c r="C614" s="42" t="s">
        <v>967</v>
      </c>
      <c r="D614" s="86" t="s">
        <v>1385</v>
      </c>
      <c r="E614" s="86"/>
      <c r="F614" t="s">
        <v>296</v>
      </c>
      <c r="I614" s="48">
        <v>147.65</v>
      </c>
      <c r="L614" s="209">
        <f t="shared" si="88"/>
        <v>149.87</v>
      </c>
      <c r="N614" s="48"/>
      <c r="O614" s="6">
        <f>IF(P614="Yes",'MD Rates'!$B$1,R614)</f>
        <v>44652</v>
      </c>
      <c r="P614" s="5" t="str">
        <f t="shared" si="87"/>
        <v>Yes</v>
      </c>
      <c r="R614" s="6">
        <v>44652</v>
      </c>
      <c r="S614" s="48"/>
      <c r="T614" s="42"/>
      <c r="U614" s="48"/>
    </row>
    <row r="615" spans="1:21" x14ac:dyDescent="0.25">
      <c r="A615" s="86" t="s">
        <v>970</v>
      </c>
      <c r="B615" s="89" t="s">
        <v>1120</v>
      </c>
      <c r="C615" s="42" t="s">
        <v>967</v>
      </c>
      <c r="D615" s="86" t="s">
        <v>1385</v>
      </c>
      <c r="E615" s="86"/>
      <c r="F615" t="s">
        <v>297</v>
      </c>
      <c r="I615" s="48">
        <v>172.28</v>
      </c>
      <c r="L615" s="209">
        <f t="shared" si="88"/>
        <v>174.87</v>
      </c>
      <c r="N615" s="48"/>
      <c r="O615" s="6">
        <f>IF(P615="Yes",'MD Rates'!$B$1,R615)</f>
        <v>44652</v>
      </c>
      <c r="P615" s="5" t="str">
        <f t="shared" si="87"/>
        <v>Yes</v>
      </c>
      <c r="R615" s="6">
        <v>44652</v>
      </c>
      <c r="S615" s="48"/>
      <c r="T615" s="42"/>
      <c r="U615" s="48"/>
    </row>
    <row r="616" spans="1:21" x14ac:dyDescent="0.25">
      <c r="A616" s="86" t="s">
        <v>970</v>
      </c>
      <c r="B616" s="89" t="s">
        <v>1120</v>
      </c>
      <c r="C616" s="42" t="s">
        <v>967</v>
      </c>
      <c r="D616" s="86" t="s">
        <v>1385</v>
      </c>
      <c r="E616" s="86"/>
      <c r="F616" t="s">
        <v>298</v>
      </c>
      <c r="I616" s="48">
        <v>128.19</v>
      </c>
      <c r="L616" s="209">
        <f t="shared" si="88"/>
        <v>130.11000000000001</v>
      </c>
      <c r="N616" s="48"/>
      <c r="O616" s="6">
        <f>IF(P616="Yes",'MD Rates'!$B$1,R616)</f>
        <v>44652</v>
      </c>
      <c r="P616" s="5" t="str">
        <f t="shared" si="87"/>
        <v>Yes</v>
      </c>
      <c r="R616" s="6">
        <v>44652</v>
      </c>
      <c r="S616" s="48"/>
      <c r="T616" s="42"/>
      <c r="U616" s="48"/>
    </row>
    <row r="617" spans="1:21" x14ac:dyDescent="0.25">
      <c r="A617" s="86" t="s">
        <v>970</v>
      </c>
      <c r="B617" s="89" t="s">
        <v>1120</v>
      </c>
      <c r="C617" s="42" t="s">
        <v>967</v>
      </c>
      <c r="D617" s="86" t="s">
        <v>1385</v>
      </c>
      <c r="E617" s="86"/>
      <c r="F617" t="s">
        <v>299</v>
      </c>
      <c r="I617" s="48">
        <v>147.57999999999998</v>
      </c>
      <c r="L617" s="209">
        <f t="shared" si="88"/>
        <v>149.80000000000001</v>
      </c>
      <c r="N617" s="48"/>
      <c r="O617" s="6">
        <f>IF(P617="Yes",'MD Rates'!$B$1,R617)</f>
        <v>44652</v>
      </c>
      <c r="P617" s="5" t="str">
        <f t="shared" si="87"/>
        <v>Yes</v>
      </c>
      <c r="R617" s="6">
        <v>44652</v>
      </c>
      <c r="S617" s="48"/>
      <c r="T617" s="42"/>
      <c r="U617" s="48"/>
    </row>
    <row r="618" spans="1:21" x14ac:dyDescent="0.25">
      <c r="A618" s="86" t="s">
        <v>970</v>
      </c>
      <c r="B618" s="89" t="s">
        <v>1120</v>
      </c>
      <c r="C618" s="42" t="s">
        <v>967</v>
      </c>
      <c r="D618" s="86" t="s">
        <v>1385</v>
      </c>
      <c r="E618" s="86"/>
      <c r="F618" t="s">
        <v>300</v>
      </c>
      <c r="I618" s="48">
        <v>196.76999999999998</v>
      </c>
      <c r="L618" s="209">
        <f t="shared" si="88"/>
        <v>199.73000000000002</v>
      </c>
      <c r="N618" s="48"/>
      <c r="O618" s="6">
        <f>IF(P618="Yes",'MD Rates'!$B$1,R618)</f>
        <v>44652</v>
      </c>
      <c r="P618" s="5" t="str">
        <f t="shared" si="87"/>
        <v>Yes</v>
      </c>
      <c r="R618" s="6">
        <v>44652</v>
      </c>
      <c r="S618" s="48"/>
      <c r="T618" s="42"/>
      <c r="U618" s="48"/>
    </row>
    <row r="619" spans="1:21" x14ac:dyDescent="0.25">
      <c r="A619" s="86" t="s">
        <v>970</v>
      </c>
      <c r="B619" s="89" t="s">
        <v>1120</v>
      </c>
      <c r="C619" s="42" t="s">
        <v>967</v>
      </c>
      <c r="D619" s="86" t="s">
        <v>1385</v>
      </c>
      <c r="E619" s="86"/>
      <c r="F619" t="s">
        <v>301</v>
      </c>
      <c r="I619" s="48">
        <v>172.20999999999998</v>
      </c>
      <c r="L619" s="209">
        <f t="shared" si="88"/>
        <v>174.8</v>
      </c>
      <c r="N619" s="48"/>
      <c r="O619" s="6">
        <f>IF(P619="Yes",'MD Rates'!$B$1,R619)</f>
        <v>44652</v>
      </c>
      <c r="P619" s="5" t="str">
        <f t="shared" si="87"/>
        <v>Yes</v>
      </c>
      <c r="R619" s="6">
        <v>44652</v>
      </c>
      <c r="S619" s="48"/>
      <c r="T619" s="42"/>
      <c r="U619" s="48"/>
    </row>
    <row r="620" spans="1:21" x14ac:dyDescent="0.25">
      <c r="A620" s="86" t="s">
        <v>970</v>
      </c>
      <c r="B620" s="89" t="s">
        <v>1120</v>
      </c>
      <c r="C620" s="42" t="s">
        <v>967</v>
      </c>
      <c r="D620" s="86" t="s">
        <v>1385</v>
      </c>
      <c r="E620" s="86"/>
      <c r="F620" t="s">
        <v>302</v>
      </c>
      <c r="I620" s="48">
        <v>196.83999999999997</v>
      </c>
      <c r="L620" s="209">
        <f t="shared" si="88"/>
        <v>199.8</v>
      </c>
      <c r="N620" s="48"/>
      <c r="O620" s="6">
        <f>IF(P620="Yes",'MD Rates'!$B$1,R620)</f>
        <v>44652</v>
      </c>
      <c r="P620" s="5" t="str">
        <f t="shared" si="87"/>
        <v>Yes</v>
      </c>
      <c r="R620" s="6">
        <v>44652</v>
      </c>
      <c r="S620" s="48"/>
      <c r="T620" s="42"/>
      <c r="U620" s="48"/>
    </row>
    <row r="621" spans="1:21" x14ac:dyDescent="0.25">
      <c r="A621" s="86" t="s">
        <v>970</v>
      </c>
      <c r="B621" s="89" t="s">
        <v>1120</v>
      </c>
      <c r="C621" s="42" t="s">
        <v>967</v>
      </c>
      <c r="D621" s="86" t="s">
        <v>1385</v>
      </c>
      <c r="E621" s="86"/>
      <c r="F621" t="s">
        <v>303</v>
      </c>
      <c r="I621" s="48">
        <v>221.46999999999997</v>
      </c>
      <c r="L621" s="209">
        <f t="shared" si="88"/>
        <v>224.8</v>
      </c>
      <c r="N621" s="48"/>
      <c r="O621" s="6">
        <f>IF(P621="Yes",'MD Rates'!$B$1,R621)</f>
        <v>44652</v>
      </c>
      <c r="P621" s="5" t="str">
        <f t="shared" si="87"/>
        <v>Yes</v>
      </c>
      <c r="R621" s="6">
        <v>44652</v>
      </c>
      <c r="S621" s="48"/>
      <c r="T621" s="42"/>
      <c r="U621" s="48"/>
    </row>
    <row r="622" spans="1:21" x14ac:dyDescent="0.25">
      <c r="A622" s="86" t="s">
        <v>970</v>
      </c>
      <c r="B622" s="89" t="s">
        <v>1120</v>
      </c>
      <c r="C622" s="42" t="s">
        <v>967</v>
      </c>
      <c r="D622" s="86" t="s">
        <v>1385</v>
      </c>
      <c r="E622" s="86"/>
      <c r="F622" t="s">
        <v>304</v>
      </c>
      <c r="I622" s="48">
        <v>196.78</v>
      </c>
      <c r="L622" s="209">
        <f t="shared" si="88"/>
        <v>199.74</v>
      </c>
      <c r="N622" s="48"/>
      <c r="O622" s="6">
        <f>IF(P622="Yes",'MD Rates'!$B$1,R622)</f>
        <v>44652</v>
      </c>
      <c r="P622" s="5" t="str">
        <f t="shared" si="87"/>
        <v>Yes</v>
      </c>
      <c r="R622" s="6">
        <v>44652</v>
      </c>
      <c r="S622" s="48"/>
      <c r="T622" s="42"/>
      <c r="U622" s="48"/>
    </row>
    <row r="623" spans="1:21" x14ac:dyDescent="0.25">
      <c r="A623" s="86" t="s">
        <v>970</v>
      </c>
      <c r="B623" s="89" t="s">
        <v>1120</v>
      </c>
      <c r="C623" s="42" t="s">
        <v>967</v>
      </c>
      <c r="D623" s="86" t="s">
        <v>1385</v>
      </c>
      <c r="E623" s="86"/>
      <c r="F623" t="s">
        <v>305</v>
      </c>
      <c r="I623" s="48">
        <v>221.41</v>
      </c>
      <c r="L623" s="209">
        <f t="shared" si="88"/>
        <v>224.74</v>
      </c>
      <c r="N623" s="48"/>
      <c r="O623" s="6">
        <f>IF(P623="Yes",'MD Rates'!$B$1,R623)</f>
        <v>44652</v>
      </c>
      <c r="P623" s="5" t="str">
        <f t="shared" si="87"/>
        <v>Yes</v>
      </c>
      <c r="R623" s="6">
        <v>44652</v>
      </c>
      <c r="S623" s="48"/>
      <c r="T623" s="42"/>
      <c r="U623" s="48"/>
    </row>
    <row r="624" spans="1:21" x14ac:dyDescent="0.25">
      <c r="A624" s="86" t="s">
        <v>970</v>
      </c>
      <c r="B624" s="89" t="s">
        <v>1120</v>
      </c>
      <c r="C624" s="42" t="s">
        <v>967</v>
      </c>
      <c r="D624" s="86" t="s">
        <v>1385</v>
      </c>
      <c r="E624" s="86"/>
      <c r="F624" t="s">
        <v>306</v>
      </c>
      <c r="I624" s="48">
        <v>246.04</v>
      </c>
      <c r="L624" s="209">
        <f t="shared" si="88"/>
        <v>249.74</v>
      </c>
      <c r="N624" s="48"/>
      <c r="O624" s="6">
        <f>IF(P624="Yes",'MD Rates'!$B$1,R624)</f>
        <v>44652</v>
      </c>
      <c r="P624" s="5" t="str">
        <f t="shared" si="87"/>
        <v>Yes</v>
      </c>
      <c r="R624" s="6">
        <v>44652</v>
      </c>
      <c r="S624" s="48"/>
      <c r="T624" s="42"/>
      <c r="U624" s="48"/>
    </row>
    <row r="625" spans="1:21" x14ac:dyDescent="0.25">
      <c r="A625" s="86" t="s">
        <v>970</v>
      </c>
      <c r="B625" s="89" t="s">
        <v>1120</v>
      </c>
      <c r="C625" s="42" t="s">
        <v>967</v>
      </c>
      <c r="D625" s="86" t="s">
        <v>1385</v>
      </c>
      <c r="E625" s="86"/>
      <c r="F625" t="s">
        <v>307</v>
      </c>
      <c r="I625" s="48">
        <v>270.67</v>
      </c>
      <c r="L625" s="209">
        <f t="shared" si="88"/>
        <v>274.74</v>
      </c>
      <c r="N625" s="48"/>
      <c r="O625" s="6">
        <f>IF(P625="Yes",'MD Rates'!$B$1,R625)</f>
        <v>44652</v>
      </c>
      <c r="P625" s="5" t="str">
        <f t="shared" si="87"/>
        <v>Yes</v>
      </c>
      <c r="R625" s="6">
        <v>44652</v>
      </c>
      <c r="S625" s="48"/>
      <c r="T625" s="42"/>
      <c r="U625" s="48"/>
    </row>
    <row r="626" spans="1:21" x14ac:dyDescent="0.25">
      <c r="A626" s="86" t="s">
        <v>970</v>
      </c>
      <c r="B626" s="89" t="s">
        <v>1120</v>
      </c>
      <c r="C626" s="42" t="s">
        <v>967</v>
      </c>
      <c r="D626" s="86" t="s">
        <v>1385</v>
      </c>
      <c r="E626" s="86"/>
      <c r="F626" t="s">
        <v>308</v>
      </c>
      <c r="I626" s="48">
        <v>49.19</v>
      </c>
      <c r="L626" s="209">
        <f t="shared" si="88"/>
        <v>49.93</v>
      </c>
      <c r="N626" s="48"/>
      <c r="O626" s="6">
        <f>IF(P626="Yes",'MD Rates'!$B$1,R626)</f>
        <v>44652</v>
      </c>
      <c r="P626" s="5" t="str">
        <f t="shared" si="87"/>
        <v>Yes</v>
      </c>
      <c r="R626" s="6">
        <v>44652</v>
      </c>
      <c r="S626" s="48"/>
      <c r="T626" s="42"/>
      <c r="U626" s="48"/>
    </row>
    <row r="627" spans="1:21" ht="14.5" x14ac:dyDescent="0.35">
      <c r="A627" s="86" t="s">
        <v>970</v>
      </c>
      <c r="B627" s="89" t="s">
        <v>1120</v>
      </c>
      <c r="C627" s="42" t="s">
        <v>969</v>
      </c>
      <c r="D627" s="86"/>
      <c r="E627" s="86"/>
      <c r="F627" t="s">
        <v>285</v>
      </c>
      <c r="I627" s="401">
        <v>98.39</v>
      </c>
      <c r="L627" s="389">
        <f t="shared" ref="L627:L650" si="89">L555</f>
        <v>99.87</v>
      </c>
      <c r="O627" s="6">
        <f>IF(P627="Yes",'MD Rates'!$B$1,R627)</f>
        <v>44652</v>
      </c>
      <c r="P627" s="5" t="str">
        <f t="shared" si="87"/>
        <v>Yes</v>
      </c>
      <c r="R627" s="6">
        <v>44652</v>
      </c>
      <c r="S627" s="48"/>
      <c r="T627" s="42" t="s">
        <v>325</v>
      </c>
      <c r="U627" s="48"/>
    </row>
    <row r="628" spans="1:21" ht="14.5" x14ac:dyDescent="0.35">
      <c r="A628" s="86" t="s">
        <v>970</v>
      </c>
      <c r="B628" s="89" t="s">
        <v>1120</v>
      </c>
      <c r="C628" s="42" t="s">
        <v>969</v>
      </c>
      <c r="D628" s="86"/>
      <c r="E628" s="86"/>
      <c r="F628" t="s">
        <v>286</v>
      </c>
      <c r="I628" s="401">
        <v>147.57999999999998</v>
      </c>
      <c r="L628" s="389">
        <f t="shared" si="89"/>
        <v>149.80000000000001</v>
      </c>
      <c r="O628" s="6">
        <f>IF(P628="Yes",'MD Rates'!$B$1,R628)</f>
        <v>44652</v>
      </c>
      <c r="P628" s="5" t="str">
        <f t="shared" si="87"/>
        <v>Yes</v>
      </c>
      <c r="R628" s="6">
        <v>44652</v>
      </c>
      <c r="S628" s="48"/>
      <c r="T628" s="42" t="s">
        <v>325</v>
      </c>
      <c r="U628" s="48"/>
    </row>
    <row r="629" spans="1:21" ht="14.5" x14ac:dyDescent="0.35">
      <c r="A629" s="86" t="s">
        <v>970</v>
      </c>
      <c r="B629" s="89" t="s">
        <v>1120</v>
      </c>
      <c r="C629" s="42" t="s">
        <v>969</v>
      </c>
      <c r="D629" s="86"/>
      <c r="E629" s="86"/>
      <c r="F629" t="s">
        <v>287</v>
      </c>
      <c r="I629" s="401">
        <v>196.76999999999998</v>
      </c>
      <c r="L629" s="389">
        <f t="shared" si="89"/>
        <v>199.73000000000002</v>
      </c>
      <c r="O629" s="6">
        <f>IF(P629="Yes",'MD Rates'!$B$1,R629)</f>
        <v>44652</v>
      </c>
      <c r="P629" s="5" t="str">
        <f t="shared" si="87"/>
        <v>Yes</v>
      </c>
      <c r="R629" s="6">
        <v>44652</v>
      </c>
      <c r="S629" s="48"/>
      <c r="T629" s="42" t="s">
        <v>325</v>
      </c>
      <c r="U629" s="48"/>
    </row>
    <row r="630" spans="1:21" x14ac:dyDescent="0.25">
      <c r="A630" s="86" t="s">
        <v>970</v>
      </c>
      <c r="B630" s="89" t="s">
        <v>1120</v>
      </c>
      <c r="C630" s="42" t="s">
        <v>969</v>
      </c>
      <c r="D630" s="86"/>
      <c r="E630" s="86"/>
      <c r="F630" t="s">
        <v>288</v>
      </c>
      <c r="I630" s="48">
        <v>245.95999999999998</v>
      </c>
      <c r="L630" s="389">
        <f t="shared" si="89"/>
        <v>249.66</v>
      </c>
      <c r="O630" s="6">
        <f>IF(P630="Yes",'MD Rates'!$B$1,R630)</f>
        <v>44652</v>
      </c>
      <c r="P630" s="5" t="str">
        <f t="shared" si="87"/>
        <v>Yes</v>
      </c>
      <c r="R630" s="6">
        <v>44652</v>
      </c>
      <c r="S630" s="48"/>
      <c r="T630" s="42" t="s">
        <v>325</v>
      </c>
      <c r="U630" s="48"/>
    </row>
    <row r="631" spans="1:21" x14ac:dyDescent="0.25">
      <c r="A631" s="86" t="s">
        <v>970</v>
      </c>
      <c r="B631" s="89" t="s">
        <v>1120</v>
      </c>
      <c r="C631" s="42" t="s">
        <v>969</v>
      </c>
      <c r="D631" s="86"/>
      <c r="E631" s="86"/>
      <c r="F631" t="s">
        <v>289</v>
      </c>
      <c r="I631" s="48">
        <v>150.04</v>
      </c>
      <c r="L631" s="389">
        <f t="shared" si="89"/>
        <v>152.29</v>
      </c>
      <c r="O631" s="6">
        <f>IF(P631="Yes",'MD Rates'!$B$1,R631)</f>
        <v>44652</v>
      </c>
      <c r="P631" s="5" t="str">
        <f t="shared" si="87"/>
        <v>Yes</v>
      </c>
      <c r="R631" s="6">
        <v>44652</v>
      </c>
      <c r="S631" s="48"/>
      <c r="T631" s="42" t="s">
        <v>325</v>
      </c>
      <c r="U631" s="48"/>
    </row>
    <row r="632" spans="1:21" x14ac:dyDescent="0.25">
      <c r="A632" s="86" t="s">
        <v>970</v>
      </c>
      <c r="B632" s="89" t="s">
        <v>1120</v>
      </c>
      <c r="C632" s="42" t="s">
        <v>969</v>
      </c>
      <c r="D632" s="86"/>
      <c r="E632" s="86"/>
      <c r="F632" t="s">
        <v>290</v>
      </c>
      <c r="I632" s="48">
        <v>147.57999999999998</v>
      </c>
      <c r="L632" s="389">
        <f t="shared" si="89"/>
        <v>149.80000000000001</v>
      </c>
      <c r="O632" s="6">
        <f>IF(P632="Yes",'MD Rates'!$B$1,R632)</f>
        <v>44652</v>
      </c>
      <c r="P632" s="5" t="str">
        <f t="shared" si="87"/>
        <v>Yes</v>
      </c>
      <c r="R632" s="6">
        <v>44652</v>
      </c>
      <c r="S632" s="48"/>
      <c r="T632" s="42" t="s">
        <v>325</v>
      </c>
      <c r="U632" s="48"/>
    </row>
    <row r="633" spans="1:21" x14ac:dyDescent="0.25">
      <c r="A633" s="86" t="s">
        <v>970</v>
      </c>
      <c r="B633" s="89" t="s">
        <v>1120</v>
      </c>
      <c r="C633" s="42" t="s">
        <v>969</v>
      </c>
      <c r="D633" s="86"/>
      <c r="E633" s="86"/>
      <c r="F633" t="s">
        <v>291</v>
      </c>
      <c r="I633" s="48">
        <v>196.78</v>
      </c>
      <c r="L633" s="389">
        <f t="shared" si="89"/>
        <v>199.74</v>
      </c>
      <c r="O633" s="6">
        <f>IF(P633="Yes",'MD Rates'!$B$1,R633)</f>
        <v>44652</v>
      </c>
      <c r="P633" s="5" t="str">
        <f t="shared" si="87"/>
        <v>Yes</v>
      </c>
      <c r="R633" s="6">
        <v>44652</v>
      </c>
      <c r="S633" s="48"/>
      <c r="T633" s="42" t="s">
        <v>325</v>
      </c>
      <c r="U633" s="48"/>
    </row>
    <row r="634" spans="1:21" x14ac:dyDescent="0.25">
      <c r="A634" s="86" t="s">
        <v>970</v>
      </c>
      <c r="B634" s="89" t="s">
        <v>1120</v>
      </c>
      <c r="C634" s="42" t="s">
        <v>969</v>
      </c>
      <c r="D634" s="86"/>
      <c r="E634" s="86"/>
      <c r="F634" t="s">
        <v>292</v>
      </c>
      <c r="I634" s="48">
        <v>196.78</v>
      </c>
      <c r="L634" s="389">
        <f t="shared" si="89"/>
        <v>199.74</v>
      </c>
      <c r="O634" s="6">
        <f>IF(P634="Yes",'MD Rates'!$B$1,R634)</f>
        <v>44652</v>
      </c>
      <c r="P634" s="5" t="str">
        <f t="shared" si="87"/>
        <v>Yes</v>
      </c>
      <c r="R634" s="6">
        <v>44652</v>
      </c>
      <c r="S634" s="48"/>
      <c r="T634" s="42" t="s">
        <v>325</v>
      </c>
      <c r="U634" s="48"/>
    </row>
    <row r="635" spans="1:21" x14ac:dyDescent="0.25">
      <c r="A635" s="86" t="s">
        <v>970</v>
      </c>
      <c r="B635" s="89" t="s">
        <v>1120</v>
      </c>
      <c r="C635" s="42" t="s">
        <v>969</v>
      </c>
      <c r="D635" s="86"/>
      <c r="E635" s="86"/>
      <c r="F635" t="s">
        <v>293</v>
      </c>
      <c r="I635" s="48">
        <v>295.18</v>
      </c>
      <c r="L635" s="389">
        <f t="shared" si="89"/>
        <v>299.61</v>
      </c>
      <c r="O635" s="6">
        <f>IF(P635="Yes",'MD Rates'!$B$1,R635)</f>
        <v>44652</v>
      </c>
      <c r="P635" s="5" t="str">
        <f t="shared" si="87"/>
        <v>Yes</v>
      </c>
      <c r="R635" s="6">
        <v>44652</v>
      </c>
      <c r="S635" s="48"/>
      <c r="T635" s="42" t="s">
        <v>325</v>
      </c>
      <c r="U635" s="48"/>
    </row>
    <row r="636" spans="1:21" x14ac:dyDescent="0.25">
      <c r="A636" s="86" t="s">
        <v>970</v>
      </c>
      <c r="B636" s="89" t="s">
        <v>1120</v>
      </c>
      <c r="C636" s="42" t="s">
        <v>969</v>
      </c>
      <c r="D636" s="86"/>
      <c r="E636" s="86"/>
      <c r="F636" t="s">
        <v>294</v>
      </c>
      <c r="I636" s="48">
        <v>98.39</v>
      </c>
      <c r="L636" s="389">
        <f t="shared" si="89"/>
        <v>99.87</v>
      </c>
      <c r="O636" s="6">
        <f>IF(P636="Yes",'MD Rates'!$B$1,R636)</f>
        <v>44652</v>
      </c>
      <c r="P636" s="5" t="str">
        <f t="shared" si="87"/>
        <v>Yes</v>
      </c>
      <c r="R636" s="6">
        <v>44652</v>
      </c>
      <c r="S636" s="48"/>
      <c r="T636" s="42" t="s">
        <v>325</v>
      </c>
      <c r="U636" s="48"/>
    </row>
    <row r="637" spans="1:21" x14ac:dyDescent="0.25">
      <c r="A637" s="86" t="s">
        <v>970</v>
      </c>
      <c r="B637" s="89" t="s">
        <v>1120</v>
      </c>
      <c r="C637" s="42" t="s">
        <v>969</v>
      </c>
      <c r="D637" s="86"/>
      <c r="E637" s="86"/>
      <c r="F637" t="s">
        <v>295</v>
      </c>
      <c r="I637" s="48">
        <v>123.02</v>
      </c>
      <c r="L637" s="389">
        <f t="shared" si="89"/>
        <v>124.87</v>
      </c>
      <c r="O637" s="6">
        <f>IF(P637="Yes",'MD Rates'!$B$1,R637)</f>
        <v>44652</v>
      </c>
      <c r="P637" s="5" t="str">
        <f t="shared" si="87"/>
        <v>Yes</v>
      </c>
      <c r="R637" s="6">
        <v>44652</v>
      </c>
      <c r="S637" s="48"/>
      <c r="T637" s="42" t="s">
        <v>325</v>
      </c>
      <c r="U637" s="48"/>
    </row>
    <row r="638" spans="1:21" x14ac:dyDescent="0.25">
      <c r="A638" s="86" t="s">
        <v>970</v>
      </c>
      <c r="B638" s="89" t="s">
        <v>1120</v>
      </c>
      <c r="C638" s="42" t="s">
        <v>969</v>
      </c>
      <c r="D638" s="86"/>
      <c r="E638" s="86"/>
      <c r="F638" t="s">
        <v>296</v>
      </c>
      <c r="I638" s="48">
        <v>147.65</v>
      </c>
      <c r="L638" s="389">
        <f t="shared" si="89"/>
        <v>149.87</v>
      </c>
      <c r="O638" s="6">
        <f>IF(P638="Yes",'MD Rates'!$B$1,R638)</f>
        <v>44652</v>
      </c>
      <c r="P638" s="5" t="str">
        <f t="shared" si="87"/>
        <v>Yes</v>
      </c>
      <c r="R638" s="6">
        <v>44652</v>
      </c>
      <c r="S638" s="48"/>
      <c r="T638" s="42" t="s">
        <v>325</v>
      </c>
      <c r="U638" s="48"/>
    </row>
    <row r="639" spans="1:21" x14ac:dyDescent="0.25">
      <c r="A639" s="86" t="s">
        <v>970</v>
      </c>
      <c r="B639" s="89" t="s">
        <v>1120</v>
      </c>
      <c r="C639" s="42" t="s">
        <v>969</v>
      </c>
      <c r="D639" s="86"/>
      <c r="E639" s="86"/>
      <c r="F639" t="s">
        <v>297</v>
      </c>
      <c r="I639" s="48">
        <v>172.28</v>
      </c>
      <c r="L639" s="389">
        <f t="shared" si="89"/>
        <v>174.87</v>
      </c>
      <c r="O639" s="6">
        <f>IF(P639="Yes",'MD Rates'!$B$1,R639)</f>
        <v>44652</v>
      </c>
      <c r="P639" s="5" t="str">
        <f t="shared" si="87"/>
        <v>Yes</v>
      </c>
      <c r="R639" s="6">
        <v>44652</v>
      </c>
      <c r="S639" s="48"/>
      <c r="T639" s="42" t="s">
        <v>325</v>
      </c>
      <c r="U639" s="48"/>
    </row>
    <row r="640" spans="1:21" x14ac:dyDescent="0.25">
      <c r="A640" s="86" t="s">
        <v>970</v>
      </c>
      <c r="B640" s="89" t="s">
        <v>1120</v>
      </c>
      <c r="C640" s="42" t="s">
        <v>969</v>
      </c>
      <c r="D640" s="86"/>
      <c r="E640" s="86"/>
      <c r="F640" t="s">
        <v>298</v>
      </c>
      <c r="I640" s="48">
        <v>128.19</v>
      </c>
      <c r="L640" s="389">
        <f t="shared" si="89"/>
        <v>130.11000000000001</v>
      </c>
      <c r="O640" s="6">
        <f>IF(P640="Yes",'MD Rates'!$B$1,R640)</f>
        <v>44652</v>
      </c>
      <c r="P640" s="5" t="str">
        <f t="shared" si="87"/>
        <v>Yes</v>
      </c>
      <c r="R640" s="6">
        <v>44652</v>
      </c>
      <c r="S640" s="48"/>
      <c r="T640" s="42" t="s">
        <v>325</v>
      </c>
      <c r="U640" s="48"/>
    </row>
    <row r="641" spans="1:21" x14ac:dyDescent="0.25">
      <c r="A641" s="86" t="s">
        <v>970</v>
      </c>
      <c r="B641" s="89" t="s">
        <v>1120</v>
      </c>
      <c r="C641" s="42" t="s">
        <v>969</v>
      </c>
      <c r="D641" s="86"/>
      <c r="E641" s="86"/>
      <c r="F641" t="s">
        <v>299</v>
      </c>
      <c r="I641" s="48">
        <v>147.57999999999998</v>
      </c>
      <c r="L641" s="389">
        <f t="shared" si="89"/>
        <v>149.80000000000001</v>
      </c>
      <c r="O641" s="6">
        <f>IF(P641="Yes",'MD Rates'!$B$1,R641)</f>
        <v>44652</v>
      </c>
      <c r="P641" s="5" t="str">
        <f t="shared" si="87"/>
        <v>Yes</v>
      </c>
      <c r="R641" s="6">
        <v>44652</v>
      </c>
      <c r="S641" s="48"/>
      <c r="T641" s="42" t="s">
        <v>325</v>
      </c>
      <c r="U641" s="48"/>
    </row>
    <row r="642" spans="1:21" x14ac:dyDescent="0.25">
      <c r="A642" s="86" t="s">
        <v>970</v>
      </c>
      <c r="B642" s="89" t="s">
        <v>1120</v>
      </c>
      <c r="C642" s="42" t="s">
        <v>969</v>
      </c>
      <c r="D642" s="86"/>
      <c r="E642" s="86"/>
      <c r="F642" t="s">
        <v>300</v>
      </c>
      <c r="I642" s="48">
        <v>196.76999999999998</v>
      </c>
      <c r="L642" s="389">
        <f t="shared" si="89"/>
        <v>199.73000000000002</v>
      </c>
      <c r="O642" s="6">
        <f>IF(P642="Yes",'MD Rates'!$B$1,R642)</f>
        <v>44652</v>
      </c>
      <c r="P642" s="5" t="str">
        <f t="shared" si="87"/>
        <v>Yes</v>
      </c>
      <c r="R642" s="6">
        <v>44652</v>
      </c>
      <c r="S642" s="48"/>
      <c r="T642" s="42" t="s">
        <v>325</v>
      </c>
      <c r="U642" s="48"/>
    </row>
    <row r="643" spans="1:21" x14ac:dyDescent="0.25">
      <c r="A643" s="86" t="s">
        <v>970</v>
      </c>
      <c r="B643" s="89" t="s">
        <v>1120</v>
      </c>
      <c r="C643" s="42" t="s">
        <v>969</v>
      </c>
      <c r="D643" s="86"/>
      <c r="E643" s="86"/>
      <c r="F643" t="s">
        <v>301</v>
      </c>
      <c r="I643" s="48">
        <v>172.20999999999998</v>
      </c>
      <c r="L643" s="389">
        <f t="shared" si="89"/>
        <v>174.8</v>
      </c>
      <c r="O643" s="6">
        <f>IF(P643="Yes",'MD Rates'!$B$1,R643)</f>
        <v>44652</v>
      </c>
      <c r="P643" s="5" t="str">
        <f t="shared" si="87"/>
        <v>Yes</v>
      </c>
      <c r="R643" s="6">
        <v>44652</v>
      </c>
      <c r="S643" s="48"/>
      <c r="T643" s="42" t="s">
        <v>325</v>
      </c>
      <c r="U643" s="48"/>
    </row>
    <row r="644" spans="1:21" x14ac:dyDescent="0.25">
      <c r="A644" s="86" t="s">
        <v>970</v>
      </c>
      <c r="B644" s="89" t="s">
        <v>1120</v>
      </c>
      <c r="C644" s="42" t="s">
        <v>969</v>
      </c>
      <c r="D644" s="86"/>
      <c r="E644" s="86"/>
      <c r="F644" t="s">
        <v>302</v>
      </c>
      <c r="I644" s="48">
        <v>196.83999999999997</v>
      </c>
      <c r="L644" s="389">
        <f t="shared" si="89"/>
        <v>199.8</v>
      </c>
      <c r="O644" s="6">
        <f>IF(P644="Yes",'MD Rates'!$B$1,R644)</f>
        <v>44652</v>
      </c>
      <c r="P644" s="5" t="str">
        <f t="shared" si="87"/>
        <v>Yes</v>
      </c>
      <c r="R644" s="6">
        <v>44652</v>
      </c>
      <c r="S644" s="48"/>
      <c r="T644" s="42" t="s">
        <v>325</v>
      </c>
      <c r="U644" s="48"/>
    </row>
    <row r="645" spans="1:21" x14ac:dyDescent="0.25">
      <c r="A645" s="86" t="s">
        <v>970</v>
      </c>
      <c r="B645" s="89" t="s">
        <v>1120</v>
      </c>
      <c r="C645" s="42" t="s">
        <v>969</v>
      </c>
      <c r="D645" s="86"/>
      <c r="E645" s="86"/>
      <c r="F645" t="s">
        <v>303</v>
      </c>
      <c r="I645" s="48">
        <v>221.46999999999997</v>
      </c>
      <c r="L645" s="389">
        <f t="shared" si="89"/>
        <v>224.8</v>
      </c>
      <c r="O645" s="6">
        <f>IF(P645="Yes",'MD Rates'!$B$1,R645)</f>
        <v>44652</v>
      </c>
      <c r="P645" s="5" t="str">
        <f t="shared" si="87"/>
        <v>Yes</v>
      </c>
      <c r="R645" s="6">
        <v>44652</v>
      </c>
      <c r="S645" s="48"/>
      <c r="T645" s="42" t="s">
        <v>325</v>
      </c>
      <c r="U645" s="48"/>
    </row>
    <row r="646" spans="1:21" x14ac:dyDescent="0.25">
      <c r="A646" s="86" t="s">
        <v>970</v>
      </c>
      <c r="B646" s="89" t="s">
        <v>1120</v>
      </c>
      <c r="C646" s="42" t="s">
        <v>969</v>
      </c>
      <c r="D646" s="86"/>
      <c r="E646" s="86"/>
      <c r="F646" t="s">
        <v>304</v>
      </c>
      <c r="I646" s="48">
        <v>196.78</v>
      </c>
      <c r="L646" s="389">
        <f t="shared" si="89"/>
        <v>199.74</v>
      </c>
      <c r="O646" s="6">
        <f>IF(P646="Yes",'MD Rates'!$B$1,R646)</f>
        <v>44652</v>
      </c>
      <c r="P646" s="5" t="str">
        <f t="shared" si="87"/>
        <v>Yes</v>
      </c>
      <c r="R646" s="6">
        <v>44652</v>
      </c>
      <c r="S646" s="48"/>
      <c r="T646" s="42" t="s">
        <v>325</v>
      </c>
      <c r="U646" s="48"/>
    </row>
    <row r="647" spans="1:21" x14ac:dyDescent="0.25">
      <c r="A647" s="86" t="s">
        <v>970</v>
      </c>
      <c r="B647" s="89" t="s">
        <v>1120</v>
      </c>
      <c r="C647" s="42" t="s">
        <v>969</v>
      </c>
      <c r="D647" s="86"/>
      <c r="E647" s="86"/>
      <c r="F647" t="s">
        <v>305</v>
      </c>
      <c r="I647" s="48">
        <v>221.41</v>
      </c>
      <c r="L647" s="389">
        <f t="shared" si="89"/>
        <v>224.74</v>
      </c>
      <c r="O647" s="6">
        <f>IF(P647="Yes",'MD Rates'!$B$1,R647)</f>
        <v>44652</v>
      </c>
      <c r="P647" s="5" t="str">
        <f t="shared" si="87"/>
        <v>Yes</v>
      </c>
      <c r="R647" s="6">
        <v>44652</v>
      </c>
      <c r="S647" s="48"/>
      <c r="T647" s="42" t="s">
        <v>325</v>
      </c>
      <c r="U647" s="48"/>
    </row>
    <row r="648" spans="1:21" x14ac:dyDescent="0.25">
      <c r="A648" s="86" t="s">
        <v>970</v>
      </c>
      <c r="B648" s="89" t="s">
        <v>1120</v>
      </c>
      <c r="C648" s="42" t="s">
        <v>969</v>
      </c>
      <c r="D648" s="86"/>
      <c r="E648" s="86"/>
      <c r="F648" t="s">
        <v>306</v>
      </c>
      <c r="I648" s="48">
        <v>246.04</v>
      </c>
      <c r="L648" s="389">
        <f t="shared" si="89"/>
        <v>249.74</v>
      </c>
      <c r="O648" s="6">
        <f>IF(P648="Yes",'MD Rates'!$B$1,R648)</f>
        <v>44652</v>
      </c>
      <c r="P648" s="5" t="str">
        <f t="shared" si="87"/>
        <v>Yes</v>
      </c>
      <c r="R648" s="6">
        <v>44652</v>
      </c>
      <c r="S648" s="48"/>
      <c r="T648" s="42" t="s">
        <v>325</v>
      </c>
      <c r="U648" s="48"/>
    </row>
    <row r="649" spans="1:21" x14ac:dyDescent="0.25">
      <c r="A649" s="86" t="s">
        <v>970</v>
      </c>
      <c r="B649" s="89" t="s">
        <v>1120</v>
      </c>
      <c r="C649" s="42" t="s">
        <v>969</v>
      </c>
      <c r="D649" s="86"/>
      <c r="E649" s="86"/>
      <c r="F649" t="s">
        <v>307</v>
      </c>
      <c r="I649" s="48">
        <v>270.67</v>
      </c>
      <c r="L649" s="389">
        <f t="shared" si="89"/>
        <v>274.74</v>
      </c>
      <c r="O649" s="6">
        <f>IF(P649="Yes",'MD Rates'!$B$1,R649)</f>
        <v>44652</v>
      </c>
      <c r="P649" s="5" t="str">
        <f t="shared" si="87"/>
        <v>Yes</v>
      </c>
      <c r="R649" s="6">
        <v>44652</v>
      </c>
      <c r="S649" s="48"/>
      <c r="T649" s="42" t="s">
        <v>325</v>
      </c>
      <c r="U649" s="48"/>
    </row>
    <row r="650" spans="1:21" x14ac:dyDescent="0.25">
      <c r="A650" s="86" t="s">
        <v>970</v>
      </c>
      <c r="B650" s="89" t="s">
        <v>1120</v>
      </c>
      <c r="C650" s="42" t="s">
        <v>969</v>
      </c>
      <c r="D650" s="86"/>
      <c r="E650" s="86"/>
      <c r="F650" t="s">
        <v>308</v>
      </c>
      <c r="I650" s="48">
        <v>49.19</v>
      </c>
      <c r="L650" s="389">
        <f t="shared" si="89"/>
        <v>49.93</v>
      </c>
      <c r="O650" s="6">
        <f>IF(P650="Yes",'MD Rates'!$B$1,R650)</f>
        <v>44652</v>
      </c>
      <c r="P650" s="5" t="str">
        <f t="shared" si="87"/>
        <v>Yes</v>
      </c>
      <c r="R650" s="6">
        <v>44652</v>
      </c>
      <c r="S650" s="48"/>
      <c r="T650" s="42" t="s">
        <v>325</v>
      </c>
      <c r="U650" s="48"/>
    </row>
    <row r="651" spans="1:21" x14ac:dyDescent="0.25">
      <c r="A651" s="83" t="s">
        <v>974</v>
      </c>
      <c r="B651" s="89" t="s">
        <v>1120</v>
      </c>
      <c r="C651" s="83" t="s">
        <v>963</v>
      </c>
      <c r="F651" s="83" t="s">
        <v>975</v>
      </c>
      <c r="I651" s="136">
        <v>435</v>
      </c>
      <c r="L651" s="202">
        <f>'MD Rates'!D173</f>
        <v>442</v>
      </c>
      <c r="O651" s="6">
        <f>IF(P651="Yes",'MD Rates'!$B$1,R651)</f>
        <v>44652</v>
      </c>
      <c r="P651" s="5" t="str">
        <f t="shared" ref="P651:P662" si="90">IF(I651&lt;&gt;L651,"Yes","No")</f>
        <v>Yes</v>
      </c>
      <c r="R651" s="6">
        <v>44652</v>
      </c>
      <c r="S651" s="48"/>
      <c r="T651" s="42" t="s">
        <v>325</v>
      </c>
      <c r="U651" s="48"/>
    </row>
    <row r="652" spans="1:21" x14ac:dyDescent="0.25">
      <c r="A652" s="83" t="s">
        <v>974</v>
      </c>
      <c r="B652" s="89" t="s">
        <v>1120</v>
      </c>
      <c r="C652" s="83" t="s">
        <v>963</v>
      </c>
      <c r="F652" s="83" t="s">
        <v>976</v>
      </c>
      <c r="I652" s="136">
        <v>653</v>
      </c>
      <c r="L652" s="202">
        <f>'MD Rates'!D174</f>
        <v>663</v>
      </c>
      <c r="O652" s="6">
        <f>IF(P652="Yes",'MD Rates'!$B$1,R652)</f>
        <v>44652</v>
      </c>
      <c r="P652" s="5" t="str">
        <f t="shared" si="90"/>
        <v>Yes</v>
      </c>
      <c r="R652" s="6">
        <v>44652</v>
      </c>
      <c r="S652" s="48"/>
      <c r="T652" s="42" t="s">
        <v>325</v>
      </c>
      <c r="U652" s="48"/>
    </row>
    <row r="653" spans="1:21" x14ac:dyDescent="0.25">
      <c r="A653" s="83" t="s">
        <v>974</v>
      </c>
      <c r="B653" s="89" t="s">
        <v>1120</v>
      </c>
      <c r="C653" s="83" t="s">
        <v>963</v>
      </c>
      <c r="F653" s="83" t="s">
        <v>977</v>
      </c>
      <c r="I653">
        <v>868</v>
      </c>
      <c r="L653" s="202">
        <f>'MD Rates'!D175</f>
        <v>882</v>
      </c>
      <c r="O653" s="6">
        <f>IF(P653="Yes",'MD Rates'!$B$1,R653)</f>
        <v>44652</v>
      </c>
      <c r="P653" s="5" t="str">
        <f t="shared" si="90"/>
        <v>Yes</v>
      </c>
      <c r="R653" s="6">
        <v>44652</v>
      </c>
      <c r="S653" s="48"/>
      <c r="T653" s="42" t="s">
        <v>325</v>
      </c>
      <c r="U653" s="48"/>
    </row>
    <row r="654" spans="1:21" x14ac:dyDescent="0.25">
      <c r="A654" s="83" t="s">
        <v>974</v>
      </c>
      <c r="B654" s="89" t="s">
        <v>1120</v>
      </c>
      <c r="C654" s="83" t="s">
        <v>963</v>
      </c>
      <c r="F654" s="83" t="s">
        <v>978</v>
      </c>
      <c r="I654">
        <v>1084</v>
      </c>
      <c r="L654" s="202">
        <f>'MD Rates'!D176</f>
        <v>1101</v>
      </c>
      <c r="O654" s="6">
        <f>IF(P654="Yes",'MD Rates'!$B$1,R654)</f>
        <v>44652</v>
      </c>
      <c r="P654" s="5" t="str">
        <f t="shared" si="90"/>
        <v>Yes</v>
      </c>
      <c r="R654" s="6">
        <v>44652</v>
      </c>
      <c r="S654" s="48"/>
      <c r="T654" s="42" t="s">
        <v>325</v>
      </c>
      <c r="U654" s="48"/>
    </row>
    <row r="655" spans="1:21" x14ac:dyDescent="0.25">
      <c r="A655" s="83" t="s">
        <v>974</v>
      </c>
      <c r="B655" s="89" t="s">
        <v>1120</v>
      </c>
      <c r="C655" s="83" t="s">
        <v>963</v>
      </c>
      <c r="F655" s="83" t="s">
        <v>979</v>
      </c>
      <c r="I655">
        <v>1299</v>
      </c>
      <c r="L655" s="202">
        <f>'MD Rates'!D177</f>
        <v>1319</v>
      </c>
      <c r="O655" s="6">
        <f>IF(P655="Yes",'MD Rates'!$B$1,R655)</f>
        <v>44652</v>
      </c>
      <c r="P655" s="5" t="str">
        <f t="shared" si="90"/>
        <v>Yes</v>
      </c>
      <c r="R655" s="6">
        <v>44652</v>
      </c>
      <c r="S655" s="48"/>
      <c r="T655" s="42" t="s">
        <v>325</v>
      </c>
      <c r="U655" s="48"/>
    </row>
    <row r="656" spans="1:21" x14ac:dyDescent="0.25">
      <c r="A656" s="83" t="s">
        <v>974</v>
      </c>
      <c r="B656" s="89" t="s">
        <v>1120</v>
      </c>
      <c r="C656" s="83" t="s">
        <v>963</v>
      </c>
      <c r="F656" s="83" t="s">
        <v>980</v>
      </c>
      <c r="I656">
        <v>1516</v>
      </c>
      <c r="L656" s="202">
        <f>'MD Rates'!D178</f>
        <v>1539</v>
      </c>
      <c r="O656" s="6">
        <f>IF(P656="Yes",'MD Rates'!$B$1,R656)</f>
        <v>44652</v>
      </c>
      <c r="P656" s="5" t="str">
        <f t="shared" si="90"/>
        <v>Yes</v>
      </c>
      <c r="R656" s="6">
        <v>44652</v>
      </c>
      <c r="S656" s="48"/>
      <c r="T656" s="42" t="s">
        <v>325</v>
      </c>
      <c r="U656" s="48"/>
    </row>
    <row r="657" spans="1:21" x14ac:dyDescent="0.25">
      <c r="A657" s="83" t="s">
        <v>974</v>
      </c>
      <c r="B657" s="89" t="s">
        <v>1120</v>
      </c>
      <c r="C657" s="83" t="s">
        <v>963</v>
      </c>
      <c r="F657" s="83" t="s">
        <v>981</v>
      </c>
      <c r="I657">
        <v>1731</v>
      </c>
      <c r="L657" s="202">
        <f>'MD Rates'!D179</f>
        <v>1757</v>
      </c>
      <c r="O657" s="6">
        <f>IF(P657="Yes",'MD Rates'!$B$1,R657)</f>
        <v>44652</v>
      </c>
      <c r="P657" s="5" t="str">
        <f t="shared" si="90"/>
        <v>Yes</v>
      </c>
      <c r="R657" s="6">
        <v>44652</v>
      </c>
      <c r="S657" s="48"/>
      <c r="T657" s="42" t="s">
        <v>325</v>
      </c>
      <c r="U657" s="48"/>
    </row>
    <row r="658" spans="1:21" x14ac:dyDescent="0.25">
      <c r="A658" s="83" t="s">
        <v>974</v>
      </c>
      <c r="B658" s="89" t="s">
        <v>1120</v>
      </c>
      <c r="C658" s="83" t="s">
        <v>963</v>
      </c>
      <c r="F658" s="83" t="s">
        <v>982</v>
      </c>
      <c r="I658">
        <v>219</v>
      </c>
      <c r="L658" s="202">
        <f>'MD Rates'!D172</f>
        <v>223</v>
      </c>
      <c r="O658" s="6">
        <f>IF(P658="Yes",'MD Rates'!$B$1,R658)</f>
        <v>44652</v>
      </c>
      <c r="P658" s="5" t="str">
        <f t="shared" si="90"/>
        <v>Yes</v>
      </c>
      <c r="R658" s="6">
        <v>44652</v>
      </c>
      <c r="S658" s="48"/>
      <c r="T658" s="42" t="s">
        <v>325</v>
      </c>
      <c r="U658" s="48"/>
    </row>
    <row r="659" spans="1:21" x14ac:dyDescent="0.25">
      <c r="A659" s="83" t="s">
        <v>974</v>
      </c>
      <c r="B659" s="89" t="s">
        <v>1120</v>
      </c>
      <c r="C659" s="83" t="s">
        <v>963</v>
      </c>
      <c r="F659" s="83" t="s">
        <v>983</v>
      </c>
      <c r="I659">
        <v>1947</v>
      </c>
      <c r="L659" s="202">
        <f>'MD Rates'!D180</f>
        <v>1977</v>
      </c>
      <c r="O659" s="6">
        <f>IF(P659="Yes",'MD Rates'!$B$1,R659)</f>
        <v>44652</v>
      </c>
      <c r="P659" s="5" t="str">
        <f t="shared" si="90"/>
        <v>Yes</v>
      </c>
      <c r="R659" s="6">
        <v>44652</v>
      </c>
      <c r="S659" s="48"/>
      <c r="T659" s="42" t="s">
        <v>325</v>
      </c>
      <c r="U659" s="48"/>
    </row>
    <row r="660" spans="1:21" x14ac:dyDescent="0.25">
      <c r="A660" s="83" t="s">
        <v>974</v>
      </c>
      <c r="B660" s="89" t="s">
        <v>1120</v>
      </c>
      <c r="C660" s="83" t="s">
        <v>963</v>
      </c>
      <c r="F660" s="83" t="s">
        <v>984</v>
      </c>
      <c r="I660">
        <v>2164</v>
      </c>
      <c r="L660" s="202">
        <f>'MD Rates'!D181</f>
        <v>2197</v>
      </c>
      <c r="O660" s="6">
        <f>IF(P660="Yes",'MD Rates'!$B$1,R660)</f>
        <v>44652</v>
      </c>
      <c r="P660" s="5" t="str">
        <f t="shared" si="90"/>
        <v>Yes</v>
      </c>
      <c r="R660" s="6">
        <v>44652</v>
      </c>
      <c r="S660" s="48"/>
      <c r="T660" s="42" t="s">
        <v>325</v>
      </c>
      <c r="U660" s="48"/>
    </row>
    <row r="661" spans="1:21" x14ac:dyDescent="0.25">
      <c r="A661" s="87" t="s">
        <v>974</v>
      </c>
      <c r="B661" s="89" t="s">
        <v>1120</v>
      </c>
      <c r="C661" s="83" t="s">
        <v>963</v>
      </c>
      <c r="F661" s="83" t="s">
        <v>985</v>
      </c>
      <c r="I661">
        <v>2381</v>
      </c>
      <c r="L661" s="202">
        <f>'MD Rates'!D182</f>
        <v>2417</v>
      </c>
      <c r="O661" s="6">
        <f>IF(P661="Yes",'MD Rates'!$B$1,R661)</f>
        <v>44652</v>
      </c>
      <c r="P661" s="5" t="str">
        <f t="shared" si="90"/>
        <v>Yes</v>
      </c>
      <c r="R661" s="6">
        <v>44652</v>
      </c>
      <c r="S661" s="48"/>
      <c r="T661" s="42" t="s">
        <v>325</v>
      </c>
      <c r="U661" s="48"/>
    </row>
    <row r="662" spans="1:21" x14ac:dyDescent="0.25">
      <c r="A662" s="87" t="s">
        <v>974</v>
      </c>
      <c r="B662" s="89" t="s">
        <v>1120</v>
      </c>
      <c r="C662" s="83" t="s">
        <v>963</v>
      </c>
      <c r="F662" s="83" t="s">
        <v>986</v>
      </c>
      <c r="I662">
        <v>2595</v>
      </c>
      <c r="L662" s="202">
        <f>'MD Rates'!D183</f>
        <v>2634</v>
      </c>
      <c r="O662" s="6">
        <f>IF(P662="Yes",'MD Rates'!$B$1,R662)</f>
        <v>44652</v>
      </c>
      <c r="P662" s="5" t="str">
        <f t="shared" si="90"/>
        <v>Yes</v>
      </c>
      <c r="R662" s="6">
        <v>44652</v>
      </c>
      <c r="S662" s="48"/>
      <c r="T662" s="42" t="s">
        <v>325</v>
      </c>
      <c r="U662" s="48"/>
    </row>
    <row r="663" spans="1:21" x14ac:dyDescent="0.25">
      <c r="A663" s="83" t="s">
        <v>987</v>
      </c>
      <c r="B663" s="89" t="s">
        <v>1120</v>
      </c>
      <c r="C663" s="83" t="s">
        <v>967</v>
      </c>
      <c r="F663" s="83" t="s">
        <v>988</v>
      </c>
      <c r="I663" s="48">
        <v>184.3</v>
      </c>
      <c r="L663" s="209">
        <f>'MD Rates'!G218</f>
        <v>187.06</v>
      </c>
      <c r="O663" s="6">
        <f>IF(P663="Yes",'MD Rates'!$B$1,R663)</f>
        <v>44652</v>
      </c>
      <c r="P663" s="5" t="str">
        <f t="shared" ref="P663:P668" si="91">IF(I663&lt;&gt;L663,"Yes","No")</f>
        <v>Yes</v>
      </c>
      <c r="R663" s="6">
        <v>44652</v>
      </c>
      <c r="S663" s="48"/>
      <c r="T663" s="42" t="s">
        <v>325</v>
      </c>
      <c r="U663" s="48"/>
    </row>
    <row r="664" spans="1:21" x14ac:dyDescent="0.25">
      <c r="A664" s="83" t="s">
        <v>987</v>
      </c>
      <c r="B664" s="89" t="s">
        <v>1120</v>
      </c>
      <c r="C664" s="83" t="s">
        <v>967</v>
      </c>
      <c r="F664" s="83" t="s">
        <v>989</v>
      </c>
      <c r="I664" s="48">
        <v>60.84</v>
      </c>
      <c r="L664" s="209">
        <f>'MD Rates'!G219</f>
        <v>61.75</v>
      </c>
      <c r="O664" s="6">
        <f>IF(P664="Yes",'MD Rates'!$B$1,R664)</f>
        <v>44652</v>
      </c>
      <c r="P664" s="5" t="str">
        <f t="shared" si="91"/>
        <v>Yes</v>
      </c>
      <c r="R664" s="6">
        <v>44652</v>
      </c>
      <c r="S664" s="48"/>
      <c r="T664" s="42" t="s">
        <v>325</v>
      </c>
      <c r="U664" s="48"/>
    </row>
    <row r="665" spans="1:21" x14ac:dyDescent="0.25">
      <c r="A665" s="83" t="s">
        <v>987</v>
      </c>
      <c r="B665" s="89" t="s">
        <v>1120</v>
      </c>
      <c r="C665" t="s">
        <v>969</v>
      </c>
      <c r="F665" s="83" t="s">
        <v>988</v>
      </c>
      <c r="I665" s="48">
        <v>184.3</v>
      </c>
      <c r="L665" s="389">
        <f>L663</f>
        <v>187.06</v>
      </c>
      <c r="O665" s="6">
        <f>IF(P665="Yes",'MD Rates'!$B$1,R665)</f>
        <v>44652</v>
      </c>
      <c r="P665" s="5" t="str">
        <f t="shared" si="91"/>
        <v>Yes</v>
      </c>
      <c r="R665" s="6">
        <v>44652</v>
      </c>
      <c r="S665" s="48"/>
      <c r="T665" s="42" t="s">
        <v>325</v>
      </c>
      <c r="U665" s="48"/>
    </row>
    <row r="666" spans="1:21" x14ac:dyDescent="0.25">
      <c r="A666" s="83" t="s">
        <v>987</v>
      </c>
      <c r="B666" s="89" t="s">
        <v>1120</v>
      </c>
      <c r="C666" t="s">
        <v>969</v>
      </c>
      <c r="F666" s="83" t="s">
        <v>989</v>
      </c>
      <c r="I666" s="48">
        <v>60.84</v>
      </c>
      <c r="L666" s="389">
        <f>L664</f>
        <v>61.75</v>
      </c>
      <c r="O666" s="6">
        <f>IF(P666="Yes",'MD Rates'!$B$1,R666)</f>
        <v>44652</v>
      </c>
      <c r="P666" s="5" t="str">
        <f t="shared" si="91"/>
        <v>Yes</v>
      </c>
      <c r="R666" s="6">
        <v>44652</v>
      </c>
      <c r="S666" s="48"/>
      <c r="T666" s="42" t="s">
        <v>325</v>
      </c>
      <c r="U666" s="48"/>
    </row>
    <row r="667" spans="1:21" x14ac:dyDescent="0.25">
      <c r="A667" s="83" t="s">
        <v>990</v>
      </c>
      <c r="B667" s="89" t="s">
        <v>1120</v>
      </c>
      <c r="C667" s="83" t="s">
        <v>967</v>
      </c>
      <c r="F667" s="83" t="s">
        <v>988</v>
      </c>
      <c r="I667" s="48">
        <v>184.3</v>
      </c>
      <c r="L667" s="209">
        <f>L663</f>
        <v>187.06</v>
      </c>
      <c r="O667" s="6">
        <f>IF(P667="Yes",'MD Rates'!$B$1,R667)</f>
        <v>44652</v>
      </c>
      <c r="P667" s="5" t="str">
        <f t="shared" si="91"/>
        <v>Yes</v>
      </c>
      <c r="R667" s="6">
        <v>44652</v>
      </c>
      <c r="S667" s="48"/>
      <c r="T667" s="42" t="s">
        <v>325</v>
      </c>
      <c r="U667" s="48"/>
    </row>
    <row r="668" spans="1:21" x14ac:dyDescent="0.25">
      <c r="A668" s="83" t="s">
        <v>990</v>
      </c>
      <c r="B668" s="89" t="s">
        <v>1120</v>
      </c>
      <c r="C668" s="83" t="s">
        <v>967</v>
      </c>
      <c r="F668" s="83" t="s">
        <v>989</v>
      </c>
      <c r="I668" s="48">
        <v>60.84</v>
      </c>
      <c r="L668" s="209">
        <f>L664</f>
        <v>61.75</v>
      </c>
      <c r="O668" s="6">
        <f>IF(P668="Yes",'MD Rates'!$B$1,R668)</f>
        <v>44652</v>
      </c>
      <c r="P668" s="5" t="str">
        <f t="shared" si="91"/>
        <v>Yes</v>
      </c>
      <c r="R668" s="6">
        <v>44652</v>
      </c>
      <c r="S668" s="48"/>
      <c r="T668" s="42" t="s">
        <v>325</v>
      </c>
      <c r="U668" s="48"/>
    </row>
    <row r="669" spans="1:21" x14ac:dyDescent="0.25">
      <c r="A669" s="86" t="s">
        <v>40</v>
      </c>
      <c r="B669" s="89" t="s">
        <v>1120</v>
      </c>
      <c r="C669" t="s">
        <v>967</v>
      </c>
      <c r="F669" s="83" t="s">
        <v>991</v>
      </c>
      <c r="I669" s="48">
        <v>105.28</v>
      </c>
      <c r="L669" s="209">
        <f>'MD Rates'!H235</f>
        <v>106.86</v>
      </c>
      <c r="O669" s="6">
        <f>IF(P669="Yes",'MD Rates'!$B$1,R669)</f>
        <v>44652</v>
      </c>
      <c r="P669" s="5" t="str">
        <f>IF(I669&lt;&gt;L669,"Yes","No")</f>
        <v>Yes</v>
      </c>
      <c r="Q669" t="s">
        <v>325</v>
      </c>
      <c r="R669" s="6">
        <v>44652</v>
      </c>
      <c r="S669" s="48"/>
      <c r="T669" s="42" t="s">
        <v>325</v>
      </c>
      <c r="U669" s="48"/>
    </row>
    <row r="670" spans="1:21" x14ac:dyDescent="0.25">
      <c r="A670" s="86" t="s">
        <v>40</v>
      </c>
      <c r="B670" s="89" t="s">
        <v>1120</v>
      </c>
      <c r="C670" t="s">
        <v>967</v>
      </c>
      <c r="F670" s="83" t="s">
        <v>992</v>
      </c>
      <c r="I670" s="48">
        <v>99.62</v>
      </c>
      <c r="L670" s="209">
        <f>'MD Rates'!H237</f>
        <v>101.11</v>
      </c>
      <c r="O670" s="6">
        <f>IF(P670="Yes",'MD Rates'!$B$1,R670)</f>
        <v>44652</v>
      </c>
      <c r="P670" s="5" t="str">
        <f>IF(I670&lt;&gt;L670,"Yes","No")</f>
        <v>Yes</v>
      </c>
      <c r="Q670" t="s">
        <v>325</v>
      </c>
      <c r="R670" s="6">
        <v>44652</v>
      </c>
      <c r="S670" s="48"/>
      <c r="T670" s="42" t="s">
        <v>325</v>
      </c>
      <c r="U670" s="48"/>
    </row>
    <row r="671" spans="1:21" x14ac:dyDescent="0.25">
      <c r="A671" s="86" t="s">
        <v>40</v>
      </c>
      <c r="B671" s="89" t="s">
        <v>1120</v>
      </c>
      <c r="C671" t="s">
        <v>967</v>
      </c>
      <c r="F671" s="83" t="s">
        <v>993</v>
      </c>
      <c r="I671">
        <v>120.95</v>
      </c>
      <c r="L671" s="209">
        <f>'MD Rates'!H236</f>
        <v>122.76</v>
      </c>
      <c r="O671" s="6">
        <f>IF(P671="Yes",'MD Rates'!$B$1,R671)</f>
        <v>44652</v>
      </c>
      <c r="P671" s="5" t="str">
        <f>IF(I671&lt;&gt;L671,"Yes","No")</f>
        <v>Yes</v>
      </c>
      <c r="Q671" t="s">
        <v>325</v>
      </c>
      <c r="R671" s="6">
        <v>44652</v>
      </c>
      <c r="S671" s="48"/>
      <c r="T671" s="42" t="s">
        <v>325</v>
      </c>
      <c r="U671" s="48"/>
    </row>
    <row r="672" spans="1:21" x14ac:dyDescent="0.25">
      <c r="A672" s="86" t="s">
        <v>40</v>
      </c>
      <c r="B672" s="89" t="s">
        <v>1120</v>
      </c>
      <c r="C672" t="s">
        <v>967</v>
      </c>
      <c r="F672" s="83" t="s">
        <v>994</v>
      </c>
      <c r="I672" s="48">
        <v>105.28</v>
      </c>
      <c r="L672" s="209">
        <f>'MD Rates'!H235</f>
        <v>106.86</v>
      </c>
      <c r="O672" s="6">
        <f>IF(P672="Yes",'MD Rates'!$B$1,R672)</f>
        <v>44652</v>
      </c>
      <c r="P672" s="5" t="str">
        <f>IF(I672&lt;&gt;L672,"Yes","No")</f>
        <v>Yes</v>
      </c>
      <c r="Q672" t="s">
        <v>325</v>
      </c>
      <c r="R672" s="6">
        <v>44652</v>
      </c>
      <c r="S672" s="48"/>
      <c r="T672" s="42" t="s">
        <v>325</v>
      </c>
      <c r="U672" s="48"/>
    </row>
    <row r="673" spans="1:21" hidden="1" x14ac:dyDescent="0.25">
      <c r="A673" s="83" t="s">
        <v>995</v>
      </c>
      <c r="B673" s="89" t="s">
        <v>1120</v>
      </c>
      <c r="C673" s="83" t="s">
        <v>966</v>
      </c>
      <c r="D673" s="83" t="s">
        <v>28</v>
      </c>
      <c r="I673" s="58" t="s">
        <v>325</v>
      </c>
      <c r="K673" s="85"/>
      <c r="L673" s="269" t="s">
        <v>325</v>
      </c>
      <c r="O673" s="6">
        <f>IF(P673="Yes",'MD Rates'!$B$1,R673)</f>
        <v>39904</v>
      </c>
      <c r="P673" s="5" t="str">
        <f>IF(I673&lt;&gt;L673,"Yes","No")</f>
        <v>No</v>
      </c>
      <c r="R673" s="6">
        <v>39904</v>
      </c>
      <c r="S673" s="48"/>
      <c r="T673" s="42" t="s">
        <v>325</v>
      </c>
      <c r="U673" s="48"/>
    </row>
    <row r="674" spans="1:21" ht="14.5" x14ac:dyDescent="0.35">
      <c r="A674" s="401" t="s">
        <v>1123</v>
      </c>
      <c r="B674" s="443" t="s">
        <v>1120</v>
      </c>
      <c r="C674" s="443" t="s">
        <v>967</v>
      </c>
      <c r="D674" s="401"/>
      <c r="E674" s="401"/>
      <c r="F674" s="401" t="s">
        <v>991</v>
      </c>
      <c r="G674" s="401"/>
      <c r="H674" s="401"/>
      <c r="I674" s="48">
        <v>105.28</v>
      </c>
      <c r="L674" s="209">
        <f>L669</f>
        <v>106.86</v>
      </c>
      <c r="O674" s="6">
        <f>IF(P674="Yes",'MD Rates'!$B$1,R674)</f>
        <v>44652</v>
      </c>
      <c r="P674" s="5" t="str">
        <f t="shared" ref="P674:P681" si="92">IF(I674&lt;&gt;L674,"Yes","No")</f>
        <v>Yes</v>
      </c>
      <c r="R674" s="6">
        <v>44652</v>
      </c>
      <c r="S674" s="48"/>
      <c r="T674" s="42" t="s">
        <v>325</v>
      </c>
      <c r="U674" s="48"/>
    </row>
    <row r="675" spans="1:21" ht="14.5" x14ac:dyDescent="0.35">
      <c r="A675" s="401" t="s">
        <v>1123</v>
      </c>
      <c r="B675" s="443" t="s">
        <v>1120</v>
      </c>
      <c r="C675" s="443" t="s">
        <v>967</v>
      </c>
      <c r="D675" s="401"/>
      <c r="E675" s="401"/>
      <c r="F675" s="401" t="s">
        <v>992</v>
      </c>
      <c r="G675" s="401"/>
      <c r="H675" s="401"/>
      <c r="I675" s="405">
        <v>99.62</v>
      </c>
      <c r="L675" s="209">
        <f>L670</f>
        <v>101.11</v>
      </c>
      <c r="O675" s="6">
        <f>IF(P675="Yes",'MD Rates'!$B$1,R675)</f>
        <v>44652</v>
      </c>
      <c r="P675" s="5" t="str">
        <f t="shared" si="92"/>
        <v>Yes</v>
      </c>
      <c r="R675" s="6">
        <v>44652</v>
      </c>
      <c r="S675" s="48"/>
      <c r="T675" s="42" t="s">
        <v>325</v>
      </c>
      <c r="U675" s="48"/>
    </row>
    <row r="676" spans="1:21" ht="14.5" x14ac:dyDescent="0.35">
      <c r="A676" s="401" t="s">
        <v>1123</v>
      </c>
      <c r="B676" s="443" t="s">
        <v>1120</v>
      </c>
      <c r="C676" s="443" t="s">
        <v>967</v>
      </c>
      <c r="D676" s="401"/>
      <c r="E676" s="401"/>
      <c r="F676" s="401" t="s">
        <v>993</v>
      </c>
      <c r="G676" s="401"/>
      <c r="H676" s="401"/>
      <c r="I676" s="401">
        <v>120.95</v>
      </c>
      <c r="L676" s="209">
        <f>L671</f>
        <v>122.76</v>
      </c>
      <c r="O676" s="6">
        <f>IF(P676="Yes",'MD Rates'!$B$1,R676)</f>
        <v>44652</v>
      </c>
      <c r="P676" s="5" t="str">
        <f t="shared" si="92"/>
        <v>Yes</v>
      </c>
      <c r="R676" s="6">
        <v>44652</v>
      </c>
      <c r="S676" s="48"/>
      <c r="T676" s="42" t="s">
        <v>325</v>
      </c>
      <c r="U676" s="48"/>
    </row>
    <row r="677" spans="1:21" ht="14.5" x14ac:dyDescent="0.35">
      <c r="A677" s="401" t="s">
        <v>1123</v>
      </c>
      <c r="B677" s="443" t="s">
        <v>1120</v>
      </c>
      <c r="C677" s="443" t="s">
        <v>967</v>
      </c>
      <c r="D677" s="401"/>
      <c r="E677" s="401"/>
      <c r="F677" s="401" t="s">
        <v>994</v>
      </c>
      <c r="G677" s="401"/>
      <c r="H677" s="401"/>
      <c r="I677" s="401">
        <v>105.28</v>
      </c>
      <c r="L677" s="209">
        <f>L672</f>
        <v>106.86</v>
      </c>
      <c r="O677" s="6">
        <f>IF(P677="Yes",'MD Rates'!$B$1,R677)</f>
        <v>44652</v>
      </c>
      <c r="P677" s="5" t="str">
        <f t="shared" si="92"/>
        <v>Yes</v>
      </c>
      <c r="R677" s="6">
        <v>44652</v>
      </c>
      <c r="S677" s="48"/>
      <c r="T677" s="42" t="s">
        <v>325</v>
      </c>
      <c r="U677" s="48"/>
    </row>
    <row r="678" spans="1:21" ht="14.5" x14ac:dyDescent="0.35">
      <c r="A678" s="401" t="s">
        <v>1124</v>
      </c>
      <c r="B678" s="443" t="s">
        <v>1120</v>
      </c>
      <c r="C678" s="443" t="s">
        <v>967</v>
      </c>
      <c r="D678" s="401"/>
      <c r="E678" s="401"/>
      <c r="F678" s="401" t="s">
        <v>991</v>
      </c>
      <c r="G678" s="401"/>
      <c r="H678" s="401"/>
      <c r="I678" s="401">
        <v>105.28</v>
      </c>
      <c r="L678" s="209">
        <f>L674</f>
        <v>106.86</v>
      </c>
      <c r="O678" s="6">
        <f>IF(P678="Yes",'MD Rates'!$B$1,R678)</f>
        <v>44652</v>
      </c>
      <c r="P678" s="5" t="str">
        <f t="shared" si="92"/>
        <v>Yes</v>
      </c>
      <c r="R678" s="6">
        <v>44652</v>
      </c>
      <c r="S678" s="48"/>
      <c r="T678" s="42" t="s">
        <v>325</v>
      </c>
      <c r="U678" s="48"/>
    </row>
    <row r="679" spans="1:21" ht="14.5" x14ac:dyDescent="0.35">
      <c r="A679" s="401" t="s">
        <v>1124</v>
      </c>
      <c r="B679" s="443" t="s">
        <v>1120</v>
      </c>
      <c r="C679" s="443" t="s">
        <v>967</v>
      </c>
      <c r="D679" s="401"/>
      <c r="E679" s="401"/>
      <c r="F679" s="401" t="s">
        <v>992</v>
      </c>
      <c r="G679" s="401"/>
      <c r="H679" s="401"/>
      <c r="I679" s="401">
        <v>99.62</v>
      </c>
      <c r="L679" s="209">
        <f>L675</f>
        <v>101.11</v>
      </c>
      <c r="O679" s="6">
        <f>IF(P679="Yes",'MD Rates'!$B$1,R679)</f>
        <v>44652</v>
      </c>
      <c r="P679" s="5" t="str">
        <f t="shared" si="92"/>
        <v>Yes</v>
      </c>
      <c r="R679" s="6">
        <v>44652</v>
      </c>
      <c r="S679" s="48"/>
      <c r="T679" s="42" t="s">
        <v>325</v>
      </c>
      <c r="U679" s="48"/>
    </row>
    <row r="680" spans="1:21" ht="14.5" x14ac:dyDescent="0.35">
      <c r="A680" s="401" t="s">
        <v>1124</v>
      </c>
      <c r="B680" s="443" t="s">
        <v>1120</v>
      </c>
      <c r="C680" s="443" t="s">
        <v>967</v>
      </c>
      <c r="D680" s="401"/>
      <c r="E680" s="401"/>
      <c r="F680" s="401" t="s">
        <v>993</v>
      </c>
      <c r="G680" s="401"/>
      <c r="H680" s="401"/>
      <c r="I680" s="401">
        <v>120.95</v>
      </c>
      <c r="L680" s="209">
        <f>L676</f>
        <v>122.76</v>
      </c>
      <c r="O680" s="6">
        <f>IF(P680="Yes",'MD Rates'!$B$1,R680)</f>
        <v>44652</v>
      </c>
      <c r="P680" s="5" t="str">
        <f t="shared" si="92"/>
        <v>Yes</v>
      </c>
      <c r="R680" s="6">
        <v>44652</v>
      </c>
      <c r="S680" s="48"/>
      <c r="T680" s="42" t="s">
        <v>325</v>
      </c>
      <c r="U680" s="48"/>
    </row>
    <row r="681" spans="1:21" ht="14.5" x14ac:dyDescent="0.35">
      <c r="A681" s="401" t="s">
        <v>1124</v>
      </c>
      <c r="B681" s="443" t="s">
        <v>1120</v>
      </c>
      <c r="C681" s="443" t="s">
        <v>967</v>
      </c>
      <c r="D681" s="401"/>
      <c r="E681" s="401"/>
      <c r="F681" s="401" t="s">
        <v>994</v>
      </c>
      <c r="G681" s="401"/>
      <c r="H681" s="401"/>
      <c r="I681" s="401">
        <v>105.28</v>
      </c>
      <c r="L681" s="209">
        <f>L677</f>
        <v>106.86</v>
      </c>
      <c r="O681" s="6">
        <f>IF(P681="Yes",'MD Rates'!$B$1,R681)</f>
        <v>44652</v>
      </c>
      <c r="P681" s="5" t="str">
        <f t="shared" si="92"/>
        <v>Yes</v>
      </c>
      <c r="R681" s="6">
        <v>44652</v>
      </c>
      <c r="S681" s="48"/>
      <c r="T681" s="42" t="s">
        <v>325</v>
      </c>
      <c r="U681" s="48"/>
    </row>
    <row r="682" spans="1:21" x14ac:dyDescent="0.25">
      <c r="A682" s="83" t="s">
        <v>996</v>
      </c>
      <c r="B682" s="89" t="s">
        <v>1120</v>
      </c>
      <c r="C682" s="83" t="s">
        <v>967</v>
      </c>
      <c r="F682" s="83" t="s">
        <v>997</v>
      </c>
      <c r="I682" s="48">
        <v>62.28</v>
      </c>
      <c r="L682" s="389">
        <f>'MD Rates'!H277</f>
        <v>63.21</v>
      </c>
      <c r="O682" s="6">
        <f>IF(P682="Yes",'MD Rates'!$B$1,R682)</f>
        <v>44652</v>
      </c>
      <c r="P682" s="5" t="str">
        <f t="shared" ref="P682:P726" si="93">IF(I682&lt;&gt;L682,"Yes","No")</f>
        <v>Yes</v>
      </c>
      <c r="R682" s="6">
        <v>44652</v>
      </c>
      <c r="S682" s="48"/>
      <c r="T682" s="42" t="s">
        <v>325</v>
      </c>
      <c r="U682" s="48"/>
    </row>
    <row r="683" spans="1:21" x14ac:dyDescent="0.25">
      <c r="A683" s="83" t="s">
        <v>996</v>
      </c>
      <c r="B683" s="89" t="s">
        <v>1120</v>
      </c>
      <c r="C683" s="83" t="s">
        <v>967</v>
      </c>
      <c r="F683" s="83" t="s">
        <v>998</v>
      </c>
      <c r="I683" s="48">
        <v>152.55000000000001</v>
      </c>
      <c r="L683" s="209">
        <f>'MD Rates'!H279</f>
        <v>154.84</v>
      </c>
      <c r="O683" s="6">
        <f>IF(P683="Yes",'MD Rates'!$B$1,R683)</f>
        <v>44652</v>
      </c>
      <c r="P683" s="5" t="str">
        <f t="shared" si="93"/>
        <v>Yes</v>
      </c>
      <c r="R683" s="6">
        <v>44652</v>
      </c>
      <c r="S683" s="48"/>
      <c r="T683" s="42" t="s">
        <v>325</v>
      </c>
      <c r="U683" s="48"/>
    </row>
    <row r="684" spans="1:21" x14ac:dyDescent="0.25">
      <c r="A684" s="83" t="s">
        <v>996</v>
      </c>
      <c r="B684" s="89" t="s">
        <v>1120</v>
      </c>
      <c r="C684" s="83" t="s">
        <v>967</v>
      </c>
      <c r="F684" s="83" t="s">
        <v>999</v>
      </c>
      <c r="I684">
        <v>93.5</v>
      </c>
      <c r="L684" s="209">
        <f>'MD Rates'!H276</f>
        <v>94.9</v>
      </c>
      <c r="O684" s="6">
        <f>IF(P684="Yes",'MD Rates'!$B$1,R684)</f>
        <v>44652</v>
      </c>
      <c r="P684" s="5" t="str">
        <f t="shared" si="93"/>
        <v>Yes</v>
      </c>
      <c r="R684" s="6">
        <v>44652</v>
      </c>
      <c r="S684" s="48"/>
      <c r="T684" s="42" t="s">
        <v>325</v>
      </c>
      <c r="U684" s="48"/>
    </row>
    <row r="685" spans="1:21" x14ac:dyDescent="0.25">
      <c r="A685" s="83" t="s">
        <v>996</v>
      </c>
      <c r="B685" s="89" t="s">
        <v>1120</v>
      </c>
      <c r="C685" s="83" t="s">
        <v>967</v>
      </c>
      <c r="F685" s="83" t="s">
        <v>1000</v>
      </c>
      <c r="I685" s="48">
        <v>46.3</v>
      </c>
      <c r="L685" s="209">
        <f>'MD Rates'!H284</f>
        <v>46.99</v>
      </c>
      <c r="O685" s="6">
        <f>IF(P685="Yes",'MD Rates'!$B$1,R685)</f>
        <v>44652</v>
      </c>
      <c r="P685" s="5" t="str">
        <f t="shared" si="93"/>
        <v>Yes</v>
      </c>
      <c r="R685" s="6">
        <v>44652</v>
      </c>
      <c r="S685" s="48"/>
      <c r="T685" s="42" t="s">
        <v>325</v>
      </c>
      <c r="U685" s="48"/>
    </row>
    <row r="686" spans="1:21" x14ac:dyDescent="0.25">
      <c r="A686" s="83" t="s">
        <v>996</v>
      </c>
      <c r="B686" s="89" t="s">
        <v>1120</v>
      </c>
      <c r="C686" s="83" t="s">
        <v>967</v>
      </c>
      <c r="F686" s="83" t="s">
        <v>1001</v>
      </c>
      <c r="I686" s="48">
        <v>152.55000000000001</v>
      </c>
      <c r="L686" s="209">
        <f>'MD Rates'!H285</f>
        <v>154.84</v>
      </c>
      <c r="O686" s="6">
        <f>IF(P686="Yes",'MD Rates'!$B$1,R686)</f>
        <v>44652</v>
      </c>
      <c r="P686" s="5" t="str">
        <f t="shared" si="93"/>
        <v>Yes</v>
      </c>
      <c r="R686" s="6">
        <v>44652</v>
      </c>
      <c r="S686" s="48"/>
      <c r="T686" s="42" t="s">
        <v>325</v>
      </c>
      <c r="U686" s="48"/>
    </row>
    <row r="687" spans="1:21" x14ac:dyDescent="0.25">
      <c r="A687" s="83" t="s">
        <v>996</v>
      </c>
      <c r="B687" s="89" t="s">
        <v>1120</v>
      </c>
      <c r="C687" s="83" t="s">
        <v>967</v>
      </c>
      <c r="F687" s="83" t="s">
        <v>1002</v>
      </c>
      <c r="I687" s="48">
        <v>69.87</v>
      </c>
      <c r="L687" s="209">
        <f>'MD Rates'!H283</f>
        <v>70.92</v>
      </c>
      <c r="O687" s="6">
        <f>IF(P687="Yes",'MD Rates'!$B$1,R687)</f>
        <v>44652</v>
      </c>
      <c r="P687" s="5" t="str">
        <f t="shared" si="93"/>
        <v>Yes</v>
      </c>
      <c r="R687" s="6">
        <v>44652</v>
      </c>
      <c r="S687" s="48"/>
      <c r="T687" s="42" t="s">
        <v>325</v>
      </c>
      <c r="U687" s="48"/>
    </row>
    <row r="688" spans="1:21" x14ac:dyDescent="0.25">
      <c r="A688" s="83" t="s">
        <v>996</v>
      </c>
      <c r="B688" s="89" t="s">
        <v>1120</v>
      </c>
      <c r="C688" s="83" t="s">
        <v>967</v>
      </c>
      <c r="F688" s="83" t="s">
        <v>1003</v>
      </c>
      <c r="I688" s="48">
        <v>46.3</v>
      </c>
      <c r="L688" s="209">
        <f>'MD Rates'!H274</f>
        <v>46.99</v>
      </c>
      <c r="O688" s="6">
        <f>IF(P688="Yes",'MD Rates'!$B$1,R688)</f>
        <v>44652</v>
      </c>
      <c r="P688" s="5" t="str">
        <f t="shared" si="93"/>
        <v>Yes</v>
      </c>
      <c r="R688" s="6">
        <v>44652</v>
      </c>
      <c r="S688" s="48"/>
      <c r="T688" s="42" t="s">
        <v>325</v>
      </c>
      <c r="U688" s="48"/>
    </row>
    <row r="689" spans="1:21" x14ac:dyDescent="0.25">
      <c r="A689" s="83" t="s">
        <v>996</v>
      </c>
      <c r="B689" s="89" t="s">
        <v>1120</v>
      </c>
      <c r="C689" s="83" t="s">
        <v>967</v>
      </c>
      <c r="F689" s="83" t="s">
        <v>1004</v>
      </c>
      <c r="I689" s="48">
        <v>108.77</v>
      </c>
      <c r="L689" s="209">
        <f>'MD Rates'!H278</f>
        <v>110.4</v>
      </c>
      <c r="O689" s="6">
        <f>IF(P689="Yes",'MD Rates'!$B$1,R689)</f>
        <v>44652</v>
      </c>
      <c r="P689" s="5" t="str">
        <f t="shared" si="93"/>
        <v>Yes</v>
      </c>
      <c r="R689" s="6">
        <v>44652</v>
      </c>
      <c r="S689" s="48"/>
      <c r="T689" s="42" t="s">
        <v>325</v>
      </c>
      <c r="U689" s="48"/>
    </row>
    <row r="690" spans="1:21" x14ac:dyDescent="0.25">
      <c r="A690" s="83" t="s">
        <v>996</v>
      </c>
      <c r="B690" s="89" t="s">
        <v>1120</v>
      </c>
      <c r="C690" s="83" t="s">
        <v>967</v>
      </c>
      <c r="F690" s="83" t="s">
        <v>1005</v>
      </c>
      <c r="I690" s="48">
        <v>69.87</v>
      </c>
      <c r="L690" s="209">
        <f>'MD Rates'!H273</f>
        <v>70.92</v>
      </c>
      <c r="O690" s="6">
        <f>IF(P690="Yes",'MD Rates'!$B$1,R690)</f>
        <v>44652</v>
      </c>
      <c r="P690" s="5" t="str">
        <f t="shared" si="93"/>
        <v>Yes</v>
      </c>
      <c r="R690" s="6">
        <v>44652</v>
      </c>
      <c r="S690" s="48"/>
      <c r="T690" s="42" t="s">
        <v>325</v>
      </c>
      <c r="U690" s="48"/>
    </row>
    <row r="691" spans="1:21" x14ac:dyDescent="0.25">
      <c r="A691" s="86" t="s">
        <v>996</v>
      </c>
      <c r="B691" s="89" t="s">
        <v>1120</v>
      </c>
      <c r="C691" s="42" t="s">
        <v>969</v>
      </c>
      <c r="D691" s="86"/>
      <c r="E691" s="86"/>
      <c r="F691" s="83" t="s">
        <v>997</v>
      </c>
      <c r="I691" s="48">
        <v>62.28</v>
      </c>
      <c r="L691" s="389">
        <f t="shared" ref="L691:L707" si="94">L682</f>
        <v>63.21</v>
      </c>
      <c r="O691" s="6">
        <f>IF(P691="Yes",'MD Rates'!$B$1,R691)</f>
        <v>44652</v>
      </c>
      <c r="P691" s="5" t="str">
        <f t="shared" si="93"/>
        <v>Yes</v>
      </c>
      <c r="R691" s="6">
        <v>44652</v>
      </c>
      <c r="S691" s="48"/>
      <c r="T691" s="42" t="s">
        <v>325</v>
      </c>
      <c r="U691" s="48"/>
    </row>
    <row r="692" spans="1:21" x14ac:dyDescent="0.25">
      <c r="A692" s="86" t="s">
        <v>996</v>
      </c>
      <c r="B692" s="89" t="s">
        <v>1120</v>
      </c>
      <c r="C692" s="42" t="s">
        <v>969</v>
      </c>
      <c r="D692" s="86"/>
      <c r="E692" s="86"/>
      <c r="F692" s="83" t="s">
        <v>998</v>
      </c>
      <c r="I692" s="48">
        <v>152.55000000000001</v>
      </c>
      <c r="L692" s="389">
        <f t="shared" si="94"/>
        <v>154.84</v>
      </c>
      <c r="O692" s="6">
        <f>IF(P692="Yes",'MD Rates'!$B$1,R692)</f>
        <v>44652</v>
      </c>
      <c r="P692" s="5" t="str">
        <f t="shared" si="93"/>
        <v>Yes</v>
      </c>
      <c r="R692" s="6">
        <v>44652</v>
      </c>
      <c r="S692" s="48"/>
      <c r="T692" s="42" t="s">
        <v>325</v>
      </c>
      <c r="U692" s="48"/>
    </row>
    <row r="693" spans="1:21" x14ac:dyDescent="0.25">
      <c r="A693" s="86" t="s">
        <v>996</v>
      </c>
      <c r="B693" s="89" t="s">
        <v>1120</v>
      </c>
      <c r="C693" s="42" t="s">
        <v>969</v>
      </c>
      <c r="D693" s="86"/>
      <c r="E693" s="86"/>
      <c r="F693" s="83" t="s">
        <v>999</v>
      </c>
      <c r="I693">
        <v>93.5</v>
      </c>
      <c r="L693" s="389">
        <f t="shared" si="94"/>
        <v>94.9</v>
      </c>
      <c r="O693" s="6">
        <f>IF(P693="Yes",'MD Rates'!$B$1,R693)</f>
        <v>44652</v>
      </c>
      <c r="P693" s="5" t="str">
        <f t="shared" si="93"/>
        <v>Yes</v>
      </c>
      <c r="R693" s="6">
        <v>44652</v>
      </c>
      <c r="S693" s="48"/>
      <c r="T693" s="42" t="s">
        <v>325</v>
      </c>
      <c r="U693" s="48"/>
    </row>
    <row r="694" spans="1:21" x14ac:dyDescent="0.25">
      <c r="A694" s="86" t="s">
        <v>996</v>
      </c>
      <c r="B694" s="89" t="s">
        <v>1120</v>
      </c>
      <c r="C694" s="42" t="s">
        <v>969</v>
      </c>
      <c r="D694" s="86"/>
      <c r="E694" s="86"/>
      <c r="F694" s="83" t="s">
        <v>1000</v>
      </c>
      <c r="I694" s="48">
        <v>46.3</v>
      </c>
      <c r="L694" s="389">
        <f t="shared" si="94"/>
        <v>46.99</v>
      </c>
      <c r="O694" s="6">
        <f>IF(P694="Yes",'MD Rates'!$B$1,R694)</f>
        <v>44652</v>
      </c>
      <c r="P694" s="5" t="str">
        <f t="shared" si="93"/>
        <v>Yes</v>
      </c>
      <c r="R694" s="6">
        <v>44652</v>
      </c>
      <c r="S694" s="48"/>
      <c r="T694" s="42" t="s">
        <v>325</v>
      </c>
      <c r="U694" s="48"/>
    </row>
    <row r="695" spans="1:21" x14ac:dyDescent="0.25">
      <c r="A695" s="86" t="s">
        <v>996</v>
      </c>
      <c r="B695" s="89" t="s">
        <v>1120</v>
      </c>
      <c r="C695" s="42" t="s">
        <v>969</v>
      </c>
      <c r="D695" s="86"/>
      <c r="E695" s="86"/>
      <c r="F695" s="83" t="s">
        <v>1001</v>
      </c>
      <c r="I695" s="48">
        <v>152.55000000000001</v>
      </c>
      <c r="L695" s="389">
        <f t="shared" si="94"/>
        <v>154.84</v>
      </c>
      <c r="O695" s="6">
        <f>IF(P695="Yes",'MD Rates'!$B$1,R695)</f>
        <v>44652</v>
      </c>
      <c r="P695" s="5" t="str">
        <f t="shared" si="93"/>
        <v>Yes</v>
      </c>
      <c r="R695" s="6">
        <v>44652</v>
      </c>
      <c r="S695" s="48"/>
      <c r="T695" s="42" t="s">
        <v>325</v>
      </c>
      <c r="U695" s="48"/>
    </row>
    <row r="696" spans="1:21" x14ac:dyDescent="0.25">
      <c r="A696" s="86" t="s">
        <v>996</v>
      </c>
      <c r="B696" s="89" t="s">
        <v>1120</v>
      </c>
      <c r="C696" s="42" t="s">
        <v>969</v>
      </c>
      <c r="D696" s="86"/>
      <c r="E696" s="86"/>
      <c r="F696" s="83" t="s">
        <v>1002</v>
      </c>
      <c r="I696" s="48">
        <v>69.87</v>
      </c>
      <c r="L696" s="389">
        <f t="shared" si="94"/>
        <v>70.92</v>
      </c>
      <c r="O696" s="6">
        <f>IF(P696="Yes",'MD Rates'!$B$1,R696)</f>
        <v>44652</v>
      </c>
      <c r="P696" s="5" t="str">
        <f t="shared" si="93"/>
        <v>Yes</v>
      </c>
      <c r="R696" s="6">
        <v>44652</v>
      </c>
      <c r="S696" s="48"/>
      <c r="T696" s="42" t="s">
        <v>325</v>
      </c>
      <c r="U696" s="48"/>
    </row>
    <row r="697" spans="1:21" x14ac:dyDescent="0.25">
      <c r="A697" s="86" t="s">
        <v>996</v>
      </c>
      <c r="B697" s="89" t="s">
        <v>1120</v>
      </c>
      <c r="C697" s="42" t="s">
        <v>969</v>
      </c>
      <c r="D697" s="86"/>
      <c r="E697" s="86"/>
      <c r="F697" s="83" t="s">
        <v>1003</v>
      </c>
      <c r="I697" s="48">
        <v>46.3</v>
      </c>
      <c r="L697" s="209">
        <f t="shared" si="94"/>
        <v>46.99</v>
      </c>
      <c r="O697" s="6">
        <f>IF(P697="Yes",'MD Rates'!$B$1,R697)</f>
        <v>44652</v>
      </c>
      <c r="P697" s="5" t="str">
        <f t="shared" si="93"/>
        <v>Yes</v>
      </c>
      <c r="R697" s="6">
        <v>44652</v>
      </c>
      <c r="S697" s="48"/>
      <c r="T697" s="42" t="s">
        <v>325</v>
      </c>
      <c r="U697" s="48"/>
    </row>
    <row r="698" spans="1:21" x14ac:dyDescent="0.25">
      <c r="A698" s="86" t="s">
        <v>996</v>
      </c>
      <c r="B698" s="89" t="s">
        <v>1120</v>
      </c>
      <c r="C698" s="42" t="s">
        <v>969</v>
      </c>
      <c r="D698" s="86"/>
      <c r="E698" s="86"/>
      <c r="F698" s="83" t="s">
        <v>1004</v>
      </c>
      <c r="I698" s="48">
        <v>108.77</v>
      </c>
      <c r="L698" s="209">
        <f t="shared" si="94"/>
        <v>110.4</v>
      </c>
      <c r="O698" s="6">
        <f>IF(P698="Yes",'MD Rates'!$B$1,R698)</f>
        <v>44652</v>
      </c>
      <c r="P698" s="5" t="str">
        <f t="shared" si="93"/>
        <v>Yes</v>
      </c>
      <c r="R698" s="6">
        <v>44652</v>
      </c>
      <c r="S698" s="48"/>
      <c r="T698" s="42" t="s">
        <v>325</v>
      </c>
      <c r="U698" s="48"/>
    </row>
    <row r="699" spans="1:21" x14ac:dyDescent="0.25">
      <c r="A699" s="86" t="s">
        <v>996</v>
      </c>
      <c r="B699" s="89" t="s">
        <v>1120</v>
      </c>
      <c r="C699" s="42" t="s">
        <v>969</v>
      </c>
      <c r="D699" s="86"/>
      <c r="E699" s="86"/>
      <c r="F699" s="83" t="s">
        <v>1005</v>
      </c>
      <c r="I699" s="48">
        <v>69.87</v>
      </c>
      <c r="L699" s="209">
        <f t="shared" si="94"/>
        <v>70.92</v>
      </c>
      <c r="O699" s="6">
        <f>IF(P699="Yes",'MD Rates'!$B$1,R699)</f>
        <v>44652</v>
      </c>
      <c r="P699" s="5" t="str">
        <f t="shared" si="93"/>
        <v>Yes</v>
      </c>
      <c r="R699" s="6">
        <v>44652</v>
      </c>
      <c r="S699" s="48"/>
      <c r="T699" s="42" t="s">
        <v>325</v>
      </c>
      <c r="U699" s="48"/>
    </row>
    <row r="700" spans="1:21" x14ac:dyDescent="0.25">
      <c r="A700" s="88" t="s">
        <v>1006</v>
      </c>
      <c r="B700" s="89" t="s">
        <v>1120</v>
      </c>
      <c r="C700" s="83" t="s">
        <v>967</v>
      </c>
      <c r="F700" t="s">
        <v>997</v>
      </c>
      <c r="I700" s="48">
        <v>62.28</v>
      </c>
      <c r="L700" s="389">
        <f t="shared" si="94"/>
        <v>63.21</v>
      </c>
      <c r="O700" s="6">
        <f>IF(P700="Yes",'MD Rates'!$B$1,R700)</f>
        <v>44652</v>
      </c>
      <c r="P700" s="5" t="str">
        <f t="shared" si="93"/>
        <v>Yes</v>
      </c>
      <c r="R700" s="6">
        <v>44652</v>
      </c>
      <c r="S700" s="48"/>
      <c r="T700" s="42" t="s">
        <v>325</v>
      </c>
      <c r="U700" s="48"/>
    </row>
    <row r="701" spans="1:21" x14ac:dyDescent="0.25">
      <c r="A701" s="88" t="s">
        <v>1006</v>
      </c>
      <c r="B701" s="89" t="s">
        <v>1120</v>
      </c>
      <c r="C701" s="83" t="s">
        <v>967</v>
      </c>
      <c r="F701" t="s">
        <v>998</v>
      </c>
      <c r="I701" s="48">
        <v>152.55000000000001</v>
      </c>
      <c r="L701" s="209">
        <f t="shared" si="94"/>
        <v>154.84</v>
      </c>
      <c r="O701" s="6">
        <f>IF(P701="Yes",'MD Rates'!$B$1,R701)</f>
        <v>44652</v>
      </c>
      <c r="P701" s="5" t="str">
        <f t="shared" si="93"/>
        <v>Yes</v>
      </c>
      <c r="R701" s="6">
        <v>44652</v>
      </c>
      <c r="S701" s="48"/>
      <c r="T701" s="42" t="s">
        <v>325</v>
      </c>
      <c r="U701" s="48"/>
    </row>
    <row r="702" spans="1:21" x14ac:dyDescent="0.25">
      <c r="A702" s="88" t="s">
        <v>1006</v>
      </c>
      <c r="B702" s="89" t="s">
        <v>1120</v>
      </c>
      <c r="C702" s="83" t="s">
        <v>967</v>
      </c>
      <c r="F702" t="s">
        <v>999</v>
      </c>
      <c r="I702">
        <v>93.5</v>
      </c>
      <c r="L702" s="209">
        <f t="shared" si="94"/>
        <v>94.9</v>
      </c>
      <c r="O702" s="6">
        <f>IF(P702="Yes",'MD Rates'!$B$1,R702)</f>
        <v>44652</v>
      </c>
      <c r="P702" s="5" t="str">
        <f t="shared" si="93"/>
        <v>Yes</v>
      </c>
      <c r="R702" s="6">
        <v>44652</v>
      </c>
      <c r="S702" s="48"/>
      <c r="T702" s="42" t="s">
        <v>325</v>
      </c>
      <c r="U702" s="48"/>
    </row>
    <row r="703" spans="1:21" x14ac:dyDescent="0.25">
      <c r="A703" s="88" t="s">
        <v>1006</v>
      </c>
      <c r="B703" s="89" t="s">
        <v>1120</v>
      </c>
      <c r="C703" s="83" t="s">
        <v>967</v>
      </c>
      <c r="F703" t="s">
        <v>1000</v>
      </c>
      <c r="I703" s="48">
        <v>46.3</v>
      </c>
      <c r="L703" s="209">
        <f t="shared" si="94"/>
        <v>46.99</v>
      </c>
      <c r="O703" s="6">
        <f>IF(P703="Yes",'MD Rates'!$B$1,R703)</f>
        <v>44652</v>
      </c>
      <c r="P703" s="5" t="str">
        <f t="shared" si="93"/>
        <v>Yes</v>
      </c>
      <c r="R703" s="6">
        <v>44652</v>
      </c>
      <c r="S703" s="48"/>
      <c r="T703" s="42" t="s">
        <v>325</v>
      </c>
      <c r="U703" s="48"/>
    </row>
    <row r="704" spans="1:21" x14ac:dyDescent="0.25">
      <c r="A704" s="88" t="s">
        <v>1006</v>
      </c>
      <c r="B704" s="89" t="s">
        <v>1120</v>
      </c>
      <c r="C704" s="83" t="s">
        <v>967</v>
      </c>
      <c r="F704" t="s">
        <v>1001</v>
      </c>
      <c r="I704" s="48">
        <v>152.55000000000001</v>
      </c>
      <c r="L704" s="209">
        <f t="shared" si="94"/>
        <v>154.84</v>
      </c>
      <c r="O704" s="6">
        <f>IF(P704="Yes",'MD Rates'!$B$1,R704)</f>
        <v>44652</v>
      </c>
      <c r="P704" s="5" t="str">
        <f t="shared" si="93"/>
        <v>Yes</v>
      </c>
      <c r="R704" s="6">
        <v>44652</v>
      </c>
      <c r="S704" s="48"/>
      <c r="T704" s="42" t="s">
        <v>325</v>
      </c>
      <c r="U704" s="48"/>
    </row>
    <row r="705" spans="1:21" x14ac:dyDescent="0.25">
      <c r="A705" s="88" t="s">
        <v>1006</v>
      </c>
      <c r="B705" s="89" t="s">
        <v>1120</v>
      </c>
      <c r="C705" s="83" t="s">
        <v>967</v>
      </c>
      <c r="F705" t="s">
        <v>1002</v>
      </c>
      <c r="I705" s="48">
        <v>69.87</v>
      </c>
      <c r="L705" s="209">
        <f t="shared" si="94"/>
        <v>70.92</v>
      </c>
      <c r="O705" s="6">
        <f>IF(P705="Yes",'MD Rates'!$B$1,R705)</f>
        <v>44652</v>
      </c>
      <c r="P705" s="5" t="str">
        <f t="shared" si="93"/>
        <v>Yes</v>
      </c>
      <c r="R705" s="6">
        <v>44652</v>
      </c>
      <c r="S705" s="48"/>
      <c r="T705" s="42" t="s">
        <v>325</v>
      </c>
      <c r="U705" s="48"/>
    </row>
    <row r="706" spans="1:21" x14ac:dyDescent="0.25">
      <c r="A706" s="88" t="s">
        <v>1006</v>
      </c>
      <c r="B706" s="89" t="s">
        <v>1120</v>
      </c>
      <c r="C706" s="83" t="s">
        <v>967</v>
      </c>
      <c r="F706" t="s">
        <v>1003</v>
      </c>
      <c r="I706" s="48">
        <v>46.3</v>
      </c>
      <c r="L706" s="209">
        <f t="shared" si="94"/>
        <v>46.99</v>
      </c>
      <c r="O706" s="6">
        <f>IF(P706="Yes",'MD Rates'!$B$1,R706)</f>
        <v>44652</v>
      </c>
      <c r="P706" s="5" t="str">
        <f t="shared" si="93"/>
        <v>Yes</v>
      </c>
      <c r="R706" s="6">
        <v>44652</v>
      </c>
      <c r="S706" s="48"/>
      <c r="T706" s="42" t="s">
        <v>325</v>
      </c>
      <c r="U706" s="48"/>
    </row>
    <row r="707" spans="1:21" x14ac:dyDescent="0.25">
      <c r="A707" s="88" t="s">
        <v>1006</v>
      </c>
      <c r="B707" s="89" t="s">
        <v>1120</v>
      </c>
      <c r="C707" s="83" t="s">
        <v>967</v>
      </c>
      <c r="F707" t="s">
        <v>1004</v>
      </c>
      <c r="I707" s="48">
        <v>108.77</v>
      </c>
      <c r="L707" s="209">
        <f t="shared" si="94"/>
        <v>110.4</v>
      </c>
      <c r="O707" s="6">
        <f>IF(P707="Yes",'MD Rates'!$B$1,R707)</f>
        <v>44652</v>
      </c>
      <c r="P707" s="5" t="str">
        <f t="shared" si="93"/>
        <v>Yes</v>
      </c>
      <c r="R707" s="6">
        <v>44652</v>
      </c>
      <c r="S707" s="48"/>
      <c r="T707" s="42" t="s">
        <v>325</v>
      </c>
      <c r="U707" s="48"/>
    </row>
    <row r="708" spans="1:21" x14ac:dyDescent="0.25">
      <c r="A708" s="88" t="s">
        <v>1006</v>
      </c>
      <c r="B708" s="89" t="s">
        <v>1120</v>
      </c>
      <c r="C708" s="83" t="s">
        <v>967</v>
      </c>
      <c r="F708" t="s">
        <v>1005</v>
      </c>
      <c r="I708" s="48">
        <v>69.87</v>
      </c>
      <c r="L708" s="209">
        <f>L696</f>
        <v>70.92</v>
      </c>
      <c r="O708" s="6">
        <f>IF(P708="Yes",'MD Rates'!$B$1,R708)</f>
        <v>44652</v>
      </c>
      <c r="P708" s="5" t="str">
        <f t="shared" si="93"/>
        <v>Yes</v>
      </c>
      <c r="R708" s="6">
        <v>44652</v>
      </c>
      <c r="S708" s="48"/>
      <c r="T708" s="42" t="s">
        <v>325</v>
      </c>
      <c r="U708" s="48"/>
    </row>
    <row r="709" spans="1:21" x14ac:dyDescent="0.25">
      <c r="A709" s="86" t="s">
        <v>1006</v>
      </c>
      <c r="B709" s="89" t="s">
        <v>1120</v>
      </c>
      <c r="C709" s="42" t="s">
        <v>969</v>
      </c>
      <c r="D709" s="86"/>
      <c r="E709" s="86"/>
      <c r="F709" s="83" t="s">
        <v>997</v>
      </c>
      <c r="I709" s="48">
        <v>62.28</v>
      </c>
      <c r="L709" s="389">
        <f t="shared" ref="L709:L717" si="95">L700</f>
        <v>63.21</v>
      </c>
      <c r="O709" s="6">
        <f>IF(P709="Yes",'MD Rates'!$B$1,R709)</f>
        <v>44652</v>
      </c>
      <c r="P709" s="5" t="str">
        <f t="shared" si="93"/>
        <v>Yes</v>
      </c>
      <c r="R709" s="6">
        <v>44652</v>
      </c>
      <c r="S709" s="48"/>
      <c r="T709" s="42" t="s">
        <v>325</v>
      </c>
      <c r="U709" s="48"/>
    </row>
    <row r="710" spans="1:21" x14ac:dyDescent="0.25">
      <c r="A710" s="86" t="s">
        <v>1006</v>
      </c>
      <c r="B710" s="89" t="s">
        <v>1120</v>
      </c>
      <c r="C710" s="42" t="s">
        <v>969</v>
      </c>
      <c r="D710" s="86"/>
      <c r="E710" s="86"/>
      <c r="F710" s="83" t="s">
        <v>998</v>
      </c>
      <c r="I710" s="48">
        <v>152.55000000000001</v>
      </c>
      <c r="L710" s="389">
        <f t="shared" si="95"/>
        <v>154.84</v>
      </c>
      <c r="O710" s="6">
        <f>IF(P710="Yes",'MD Rates'!$B$1,R710)</f>
        <v>44652</v>
      </c>
      <c r="P710" s="5" t="str">
        <f t="shared" si="93"/>
        <v>Yes</v>
      </c>
      <c r="R710" s="6">
        <v>44652</v>
      </c>
      <c r="S710" s="48"/>
      <c r="T710" s="42" t="s">
        <v>325</v>
      </c>
      <c r="U710" s="48"/>
    </row>
    <row r="711" spans="1:21" x14ac:dyDescent="0.25">
      <c r="A711" s="86" t="s">
        <v>1006</v>
      </c>
      <c r="B711" s="89" t="s">
        <v>1120</v>
      </c>
      <c r="C711" s="42" t="s">
        <v>969</v>
      </c>
      <c r="D711" s="86"/>
      <c r="E711" s="86"/>
      <c r="F711" s="83" t="s">
        <v>999</v>
      </c>
      <c r="I711">
        <v>93.5</v>
      </c>
      <c r="L711" s="389">
        <f t="shared" si="95"/>
        <v>94.9</v>
      </c>
      <c r="O711" s="6">
        <f>IF(P711="Yes",'MD Rates'!$B$1,R711)</f>
        <v>44652</v>
      </c>
      <c r="P711" s="5" t="str">
        <f t="shared" si="93"/>
        <v>Yes</v>
      </c>
      <c r="R711" s="6">
        <v>44652</v>
      </c>
      <c r="S711" s="48"/>
      <c r="T711" s="42" t="s">
        <v>325</v>
      </c>
      <c r="U711" s="48"/>
    </row>
    <row r="712" spans="1:21" x14ac:dyDescent="0.25">
      <c r="A712" s="86" t="s">
        <v>1006</v>
      </c>
      <c r="B712" s="89" t="s">
        <v>1120</v>
      </c>
      <c r="C712" s="42" t="s">
        <v>969</v>
      </c>
      <c r="D712" s="86"/>
      <c r="E712" s="86"/>
      <c r="F712" s="83" t="s">
        <v>1000</v>
      </c>
      <c r="I712" s="48">
        <v>46.3</v>
      </c>
      <c r="L712" s="389">
        <f t="shared" si="95"/>
        <v>46.99</v>
      </c>
      <c r="O712" s="6">
        <f>IF(P712="Yes",'MD Rates'!$B$1,R712)</f>
        <v>44652</v>
      </c>
      <c r="P712" s="5" t="str">
        <f t="shared" si="93"/>
        <v>Yes</v>
      </c>
      <c r="R712" s="6">
        <v>44652</v>
      </c>
      <c r="S712" s="48"/>
      <c r="T712" s="42" t="s">
        <v>325</v>
      </c>
      <c r="U712" s="48"/>
    </row>
    <row r="713" spans="1:21" x14ac:dyDescent="0.25">
      <c r="A713" s="86" t="s">
        <v>1006</v>
      </c>
      <c r="B713" s="89" t="s">
        <v>1120</v>
      </c>
      <c r="C713" s="42" t="s">
        <v>969</v>
      </c>
      <c r="D713" s="86"/>
      <c r="E713" s="86"/>
      <c r="F713" s="83" t="s">
        <v>1001</v>
      </c>
      <c r="I713" s="48">
        <v>152.55000000000001</v>
      </c>
      <c r="L713" s="389">
        <f t="shared" si="95"/>
        <v>154.84</v>
      </c>
      <c r="O713" s="6">
        <f>IF(P713="Yes",'MD Rates'!$B$1,R713)</f>
        <v>44652</v>
      </c>
      <c r="P713" s="5" t="str">
        <f t="shared" si="93"/>
        <v>Yes</v>
      </c>
      <c r="R713" s="6">
        <v>44652</v>
      </c>
      <c r="S713" s="48"/>
      <c r="T713" s="42" t="s">
        <v>325</v>
      </c>
      <c r="U713" s="48"/>
    </row>
    <row r="714" spans="1:21" x14ac:dyDescent="0.25">
      <c r="A714" s="86" t="s">
        <v>1006</v>
      </c>
      <c r="B714" s="89" t="s">
        <v>1120</v>
      </c>
      <c r="C714" s="42" t="s">
        <v>969</v>
      </c>
      <c r="D714" s="86"/>
      <c r="E714" s="86"/>
      <c r="F714" s="83" t="s">
        <v>1002</v>
      </c>
      <c r="I714" s="48">
        <v>69.87</v>
      </c>
      <c r="L714" s="389">
        <f t="shared" si="95"/>
        <v>70.92</v>
      </c>
      <c r="O714" s="6">
        <f>IF(P714="Yes",'MD Rates'!$B$1,R714)</f>
        <v>44652</v>
      </c>
      <c r="P714" s="5" t="str">
        <f t="shared" si="93"/>
        <v>Yes</v>
      </c>
      <c r="R714" s="6">
        <v>44652</v>
      </c>
      <c r="S714" s="48"/>
      <c r="T714" s="42" t="s">
        <v>325</v>
      </c>
      <c r="U714" s="48"/>
    </row>
    <row r="715" spans="1:21" x14ac:dyDescent="0.25">
      <c r="A715" s="86" t="s">
        <v>1006</v>
      </c>
      <c r="B715" s="89" t="s">
        <v>1120</v>
      </c>
      <c r="C715" s="42" t="s">
        <v>969</v>
      </c>
      <c r="D715" s="86"/>
      <c r="E715" s="86"/>
      <c r="F715" s="83" t="s">
        <v>1003</v>
      </c>
      <c r="I715" s="48">
        <v>46.3</v>
      </c>
      <c r="L715" s="389">
        <f t="shared" si="95"/>
        <v>46.99</v>
      </c>
      <c r="O715" s="6">
        <f>IF(P715="Yes",'MD Rates'!$B$1,R715)</f>
        <v>44652</v>
      </c>
      <c r="P715" s="5" t="str">
        <f t="shared" si="93"/>
        <v>Yes</v>
      </c>
      <c r="R715" s="6">
        <v>44652</v>
      </c>
      <c r="S715" s="48"/>
      <c r="T715" s="42" t="s">
        <v>325</v>
      </c>
      <c r="U715" s="48"/>
    </row>
    <row r="716" spans="1:21" x14ac:dyDescent="0.25">
      <c r="A716" s="86" t="s">
        <v>1006</v>
      </c>
      <c r="B716" s="89" t="s">
        <v>1120</v>
      </c>
      <c r="C716" s="42" t="s">
        <v>969</v>
      </c>
      <c r="D716" s="86"/>
      <c r="E716" s="86"/>
      <c r="F716" s="83" t="s">
        <v>1004</v>
      </c>
      <c r="I716" s="48">
        <v>108.77</v>
      </c>
      <c r="L716" s="389">
        <f t="shared" si="95"/>
        <v>110.4</v>
      </c>
      <c r="O716" s="6">
        <f>IF(P716="Yes",'MD Rates'!$B$1,R716)</f>
        <v>44652</v>
      </c>
      <c r="P716" s="5" t="str">
        <f t="shared" si="93"/>
        <v>Yes</v>
      </c>
      <c r="R716" s="6">
        <v>44652</v>
      </c>
      <c r="S716" s="48"/>
      <c r="T716" s="42" t="s">
        <v>325</v>
      </c>
      <c r="U716" s="48"/>
    </row>
    <row r="717" spans="1:21" x14ac:dyDescent="0.25">
      <c r="A717" s="86" t="s">
        <v>1006</v>
      </c>
      <c r="B717" s="89" t="s">
        <v>1120</v>
      </c>
      <c r="C717" s="42" t="s">
        <v>969</v>
      </c>
      <c r="D717" s="86"/>
      <c r="E717" s="86"/>
      <c r="F717" s="83" t="s">
        <v>1005</v>
      </c>
      <c r="I717" s="48">
        <v>69.87</v>
      </c>
      <c r="L717" s="209">
        <f t="shared" si="95"/>
        <v>70.92</v>
      </c>
      <c r="O717" s="6">
        <f>IF(P717="Yes",'MD Rates'!$B$1,R717)</f>
        <v>44652</v>
      </c>
      <c r="P717" s="5" t="str">
        <f t="shared" si="93"/>
        <v>Yes</v>
      </c>
      <c r="R717" s="6">
        <v>44652</v>
      </c>
      <c r="S717" s="48"/>
      <c r="T717" s="42" t="s">
        <v>325</v>
      </c>
      <c r="U717" s="48"/>
    </row>
    <row r="718" spans="1:21" x14ac:dyDescent="0.25">
      <c r="A718" s="83" t="s">
        <v>1007</v>
      </c>
      <c r="B718" s="89" t="s">
        <v>1120</v>
      </c>
      <c r="C718" s="83" t="s">
        <v>967</v>
      </c>
      <c r="F718" s="83" t="s">
        <v>997</v>
      </c>
      <c r="I718" s="48">
        <v>128.02000000000001</v>
      </c>
      <c r="L718" s="209">
        <f>'MD Rates'!G277</f>
        <v>129.94</v>
      </c>
      <c r="O718" s="6">
        <f>IF(P718="Yes",'MD Rates'!$B$1,R718)</f>
        <v>44652</v>
      </c>
      <c r="P718" s="5" t="str">
        <f t="shared" si="93"/>
        <v>Yes</v>
      </c>
      <c r="R718" s="6">
        <v>44652</v>
      </c>
      <c r="S718" s="48"/>
      <c r="T718" s="42" t="s">
        <v>325</v>
      </c>
      <c r="U718" s="48"/>
    </row>
    <row r="719" spans="1:21" x14ac:dyDescent="0.25">
      <c r="A719" s="83" t="s">
        <v>1007</v>
      </c>
      <c r="B719" s="89" t="s">
        <v>1120</v>
      </c>
      <c r="C719" s="83" t="s">
        <v>967</v>
      </c>
      <c r="F719" s="83" t="s">
        <v>998</v>
      </c>
      <c r="I719" s="48">
        <v>304.44</v>
      </c>
      <c r="L719" s="209">
        <f>'MD Rates'!G279</f>
        <v>309.01</v>
      </c>
      <c r="O719" s="6">
        <f>IF(P719="Yes",'MD Rates'!$B$1,R719)</f>
        <v>44652</v>
      </c>
      <c r="P719" s="5" t="str">
        <f t="shared" si="93"/>
        <v>Yes</v>
      </c>
      <c r="R719" s="6">
        <v>44652</v>
      </c>
      <c r="S719" s="48"/>
      <c r="T719" s="42" t="s">
        <v>325</v>
      </c>
      <c r="U719" s="48"/>
    </row>
    <row r="720" spans="1:21" x14ac:dyDescent="0.25">
      <c r="A720" s="83" t="s">
        <v>1007</v>
      </c>
      <c r="B720" s="89" t="s">
        <v>1120</v>
      </c>
      <c r="C720" s="83" t="s">
        <v>967</v>
      </c>
      <c r="F720" s="83" t="s">
        <v>999</v>
      </c>
      <c r="I720" s="48">
        <v>191.39</v>
      </c>
      <c r="L720" s="209">
        <f>'MD Rates'!G276</f>
        <v>194.26</v>
      </c>
      <c r="O720" s="6">
        <f>IF(P720="Yes",'MD Rates'!$B$1,R720)</f>
        <v>44652</v>
      </c>
      <c r="P720" s="5" t="str">
        <f t="shared" si="93"/>
        <v>Yes</v>
      </c>
      <c r="R720" s="6">
        <v>44652</v>
      </c>
      <c r="S720" s="48"/>
      <c r="T720" s="42" t="s">
        <v>325</v>
      </c>
      <c r="U720" s="48"/>
    </row>
    <row r="721" spans="1:21" x14ac:dyDescent="0.25">
      <c r="A721" s="83" t="s">
        <v>1007</v>
      </c>
      <c r="B721" s="89" t="s">
        <v>1120</v>
      </c>
      <c r="C721" s="83" t="s">
        <v>967</v>
      </c>
      <c r="F721" s="83" t="s">
        <v>1000</v>
      </c>
      <c r="I721" s="48">
        <v>63.32</v>
      </c>
      <c r="L721" s="209">
        <f>'MD Rates'!G284</f>
        <v>64.27</v>
      </c>
      <c r="O721" s="6">
        <f>IF(P721="Yes",'MD Rates'!$B$1,R721)</f>
        <v>44652</v>
      </c>
      <c r="P721" s="5" t="str">
        <f t="shared" si="93"/>
        <v>Yes</v>
      </c>
      <c r="R721" s="6">
        <v>44652</v>
      </c>
      <c r="S721" s="48"/>
      <c r="T721" s="42" t="s">
        <v>325</v>
      </c>
      <c r="U721" s="48"/>
    </row>
    <row r="722" spans="1:21" x14ac:dyDescent="0.25">
      <c r="A722" s="83" t="s">
        <v>1007</v>
      </c>
      <c r="B722" s="89" t="s">
        <v>1120</v>
      </c>
      <c r="C722" s="83" t="s">
        <v>967</v>
      </c>
      <c r="F722" s="83" t="s">
        <v>1001</v>
      </c>
      <c r="I722" s="48">
        <v>304.44</v>
      </c>
      <c r="L722" s="209">
        <f>'MD Rates'!G285</f>
        <v>309.01</v>
      </c>
      <c r="O722" s="6">
        <f>IF(P722="Yes",'MD Rates'!$B$1,R722)</f>
        <v>44652</v>
      </c>
      <c r="P722" s="5" t="str">
        <f t="shared" si="93"/>
        <v>Yes</v>
      </c>
      <c r="R722" s="6">
        <v>44652</v>
      </c>
      <c r="S722" s="48"/>
      <c r="T722" s="42" t="s">
        <v>325</v>
      </c>
      <c r="U722" s="48"/>
    </row>
    <row r="723" spans="1:21" x14ac:dyDescent="0.25">
      <c r="A723" s="83" t="s">
        <v>1007</v>
      </c>
      <c r="B723" s="89" t="s">
        <v>1120</v>
      </c>
      <c r="C723" s="83" t="s">
        <v>967</v>
      </c>
      <c r="F723" s="83" t="s">
        <v>1002</v>
      </c>
      <c r="I723" s="48">
        <v>95.71</v>
      </c>
      <c r="L723" s="209">
        <f>'MD Rates'!G283</f>
        <v>97.15</v>
      </c>
      <c r="O723" s="6">
        <f>IF(P723="Yes",'MD Rates'!$B$1,R723)</f>
        <v>44652</v>
      </c>
      <c r="P723" s="5" t="str">
        <f t="shared" si="93"/>
        <v>Yes</v>
      </c>
      <c r="R723" s="6">
        <v>44652</v>
      </c>
      <c r="S723" s="48"/>
      <c r="T723" s="42" t="s">
        <v>325</v>
      </c>
      <c r="U723" s="48"/>
    </row>
    <row r="724" spans="1:21" x14ac:dyDescent="0.25">
      <c r="A724" s="83" t="s">
        <v>1007</v>
      </c>
      <c r="B724" s="89" t="s">
        <v>1120</v>
      </c>
      <c r="C724" s="83" t="s">
        <v>967</v>
      </c>
      <c r="F724" s="83" t="s">
        <v>1003</v>
      </c>
      <c r="I724" s="48">
        <v>95.71</v>
      </c>
      <c r="L724" s="209">
        <f>'MD Rates'!G274</f>
        <v>97.15</v>
      </c>
      <c r="O724" s="6">
        <f>IF(P724="Yes",'MD Rates'!$B$1,R724)</f>
        <v>44652</v>
      </c>
      <c r="P724" s="5" t="str">
        <f t="shared" si="93"/>
        <v>Yes</v>
      </c>
      <c r="R724" s="6">
        <v>44652</v>
      </c>
      <c r="S724" s="48"/>
      <c r="T724" s="42" t="s">
        <v>325</v>
      </c>
      <c r="U724" s="48"/>
    </row>
    <row r="725" spans="1:21" x14ac:dyDescent="0.25">
      <c r="A725" s="83" t="s">
        <v>1007</v>
      </c>
      <c r="B725" s="89" t="s">
        <v>1120</v>
      </c>
      <c r="C725" s="83" t="s">
        <v>967</v>
      </c>
      <c r="F725" s="83" t="s">
        <v>1004</v>
      </c>
      <c r="I725" s="48">
        <v>217.67</v>
      </c>
      <c r="L725" s="209">
        <f>'MD Rates'!G278</f>
        <v>220.94</v>
      </c>
      <c r="O725" s="6">
        <f>IF(P725="Yes",'MD Rates'!$B$1,R725)</f>
        <v>44652</v>
      </c>
      <c r="P725" s="5" t="str">
        <f t="shared" si="93"/>
        <v>Yes</v>
      </c>
      <c r="R725" s="6">
        <v>44652</v>
      </c>
      <c r="S725" s="48"/>
      <c r="T725" s="42" t="s">
        <v>325</v>
      </c>
      <c r="U725" s="48"/>
    </row>
    <row r="726" spans="1:21" x14ac:dyDescent="0.25">
      <c r="A726" s="83" t="s">
        <v>1007</v>
      </c>
      <c r="B726" s="89" t="s">
        <v>1120</v>
      </c>
      <c r="C726" s="83" t="s">
        <v>967</v>
      </c>
      <c r="F726" s="83" t="s">
        <v>1005</v>
      </c>
      <c r="I726" s="48">
        <v>141.57</v>
      </c>
      <c r="L726" s="209">
        <f>'MD Rates'!G273</f>
        <v>143.69</v>
      </c>
      <c r="O726" s="6">
        <f>IF(P726="Yes",'MD Rates'!$B$1,R726)</f>
        <v>44652</v>
      </c>
      <c r="P726" s="5" t="str">
        <f t="shared" si="93"/>
        <v>Yes</v>
      </c>
      <c r="R726" s="6">
        <v>44652</v>
      </c>
      <c r="S726" s="48"/>
      <c r="T726" s="42" t="s">
        <v>325</v>
      </c>
      <c r="U726" s="48"/>
    </row>
    <row r="727" spans="1:21" x14ac:dyDescent="0.25">
      <c r="A727" s="86" t="s">
        <v>1007</v>
      </c>
      <c r="B727" s="89" t="s">
        <v>1120</v>
      </c>
      <c r="C727" s="42" t="s">
        <v>969</v>
      </c>
      <c r="D727" s="86"/>
      <c r="E727" s="86"/>
      <c r="F727" s="83" t="s">
        <v>997</v>
      </c>
      <c r="I727" s="48">
        <v>128.02000000000001</v>
      </c>
      <c r="L727" s="209">
        <f t="shared" ref="L727:L744" si="96">L718</f>
        <v>129.94</v>
      </c>
      <c r="O727" s="6">
        <f>IF(P727="Yes",'MD Rates'!$B$1,R727)</f>
        <v>44652</v>
      </c>
      <c r="P727" s="5" t="str">
        <f t="shared" ref="P727:P753" si="97">IF(I727&lt;&gt;L727,"Yes","No")</f>
        <v>Yes</v>
      </c>
      <c r="R727" s="6">
        <v>44652</v>
      </c>
      <c r="S727" s="48"/>
      <c r="T727" s="42" t="s">
        <v>325</v>
      </c>
      <c r="U727" s="48"/>
    </row>
    <row r="728" spans="1:21" x14ac:dyDescent="0.25">
      <c r="A728" s="86" t="s">
        <v>1007</v>
      </c>
      <c r="B728" s="89" t="s">
        <v>1120</v>
      </c>
      <c r="C728" s="42" t="s">
        <v>969</v>
      </c>
      <c r="D728" s="86"/>
      <c r="E728" s="86"/>
      <c r="F728" s="83" t="s">
        <v>998</v>
      </c>
      <c r="I728" s="48">
        <v>304.44</v>
      </c>
      <c r="L728" s="209">
        <f t="shared" si="96"/>
        <v>309.01</v>
      </c>
      <c r="O728" s="6">
        <f>IF(P728="Yes",'MD Rates'!$B$1,R728)</f>
        <v>44652</v>
      </c>
      <c r="P728" s="5" t="str">
        <f t="shared" si="97"/>
        <v>Yes</v>
      </c>
      <c r="R728" s="6">
        <v>44652</v>
      </c>
      <c r="S728" s="48"/>
      <c r="T728" s="42" t="s">
        <v>325</v>
      </c>
      <c r="U728" s="48"/>
    </row>
    <row r="729" spans="1:21" x14ac:dyDescent="0.25">
      <c r="A729" s="86" t="s">
        <v>1007</v>
      </c>
      <c r="B729" s="89" t="s">
        <v>1120</v>
      </c>
      <c r="C729" s="42" t="s">
        <v>969</v>
      </c>
      <c r="D729" s="86"/>
      <c r="E729" s="86"/>
      <c r="F729" s="83" t="s">
        <v>999</v>
      </c>
      <c r="I729" s="48">
        <v>191.39</v>
      </c>
      <c r="L729" s="209">
        <f t="shared" si="96"/>
        <v>194.26</v>
      </c>
      <c r="O729" s="6">
        <f>IF(P729="Yes",'MD Rates'!$B$1,R729)</f>
        <v>44652</v>
      </c>
      <c r="P729" s="5" t="str">
        <f t="shared" si="97"/>
        <v>Yes</v>
      </c>
      <c r="R729" s="6">
        <v>44652</v>
      </c>
      <c r="S729" s="48"/>
      <c r="T729" s="42" t="s">
        <v>325</v>
      </c>
      <c r="U729" s="48"/>
    </row>
    <row r="730" spans="1:21" x14ac:dyDescent="0.25">
      <c r="A730" s="86" t="s">
        <v>1007</v>
      </c>
      <c r="B730" s="89" t="s">
        <v>1120</v>
      </c>
      <c r="C730" s="42" t="s">
        <v>969</v>
      </c>
      <c r="D730" s="86"/>
      <c r="E730" s="86"/>
      <c r="F730" s="83" t="s">
        <v>1000</v>
      </c>
      <c r="I730" s="48">
        <v>63.32</v>
      </c>
      <c r="L730" s="209">
        <f t="shared" si="96"/>
        <v>64.27</v>
      </c>
      <c r="O730" s="6">
        <f>IF(P730="Yes",'MD Rates'!$B$1,R730)</f>
        <v>44652</v>
      </c>
      <c r="P730" s="5" t="str">
        <f t="shared" si="97"/>
        <v>Yes</v>
      </c>
      <c r="R730" s="6">
        <v>44652</v>
      </c>
      <c r="S730" s="48"/>
      <c r="T730" s="42" t="s">
        <v>325</v>
      </c>
      <c r="U730" s="48"/>
    </row>
    <row r="731" spans="1:21" x14ac:dyDescent="0.25">
      <c r="A731" s="86" t="s">
        <v>1007</v>
      </c>
      <c r="B731" s="89" t="s">
        <v>1120</v>
      </c>
      <c r="C731" s="42" t="s">
        <v>969</v>
      </c>
      <c r="D731" s="86"/>
      <c r="E731" s="86"/>
      <c r="F731" s="83" t="s">
        <v>1001</v>
      </c>
      <c r="I731" s="48">
        <v>304.44</v>
      </c>
      <c r="L731" s="209">
        <f t="shared" si="96"/>
        <v>309.01</v>
      </c>
      <c r="O731" s="6">
        <f>IF(P731="Yes",'MD Rates'!$B$1,R731)</f>
        <v>44652</v>
      </c>
      <c r="P731" s="5" t="str">
        <f t="shared" si="97"/>
        <v>Yes</v>
      </c>
      <c r="R731" s="6">
        <v>44652</v>
      </c>
      <c r="S731" s="48"/>
      <c r="T731" s="42" t="s">
        <v>325</v>
      </c>
      <c r="U731" s="48"/>
    </row>
    <row r="732" spans="1:21" x14ac:dyDescent="0.25">
      <c r="A732" s="86" t="s">
        <v>1007</v>
      </c>
      <c r="B732" s="89" t="s">
        <v>1120</v>
      </c>
      <c r="C732" s="42" t="s">
        <v>969</v>
      </c>
      <c r="D732" s="86"/>
      <c r="E732" s="86"/>
      <c r="F732" s="83" t="s">
        <v>1002</v>
      </c>
      <c r="I732" s="48">
        <v>95.71</v>
      </c>
      <c r="L732" s="209">
        <f t="shared" si="96"/>
        <v>97.15</v>
      </c>
      <c r="O732" s="6">
        <f>IF(P732="Yes",'MD Rates'!$B$1,R732)</f>
        <v>44652</v>
      </c>
      <c r="P732" s="5" t="str">
        <f t="shared" si="97"/>
        <v>Yes</v>
      </c>
      <c r="R732" s="6">
        <v>44652</v>
      </c>
      <c r="S732" s="48"/>
      <c r="T732" s="42" t="s">
        <v>325</v>
      </c>
      <c r="U732" s="48"/>
    </row>
    <row r="733" spans="1:21" x14ac:dyDescent="0.25">
      <c r="A733" s="86" t="s">
        <v>1007</v>
      </c>
      <c r="B733" s="89" t="s">
        <v>1120</v>
      </c>
      <c r="C733" s="42" t="s">
        <v>969</v>
      </c>
      <c r="D733" s="86"/>
      <c r="E733" s="86"/>
      <c r="F733" s="83" t="s">
        <v>1003</v>
      </c>
      <c r="I733" s="48">
        <v>95.71</v>
      </c>
      <c r="L733" s="209">
        <f t="shared" si="96"/>
        <v>97.15</v>
      </c>
      <c r="O733" s="6">
        <f>IF(P733="Yes",'MD Rates'!$B$1,R733)</f>
        <v>44652</v>
      </c>
      <c r="P733" s="5" t="str">
        <f t="shared" si="97"/>
        <v>Yes</v>
      </c>
      <c r="R733" s="6">
        <v>44652</v>
      </c>
      <c r="S733" s="48"/>
      <c r="T733" s="42" t="s">
        <v>325</v>
      </c>
      <c r="U733" s="48"/>
    </row>
    <row r="734" spans="1:21" x14ac:dyDescent="0.25">
      <c r="A734" s="86" t="s">
        <v>1007</v>
      </c>
      <c r="B734" s="89" t="s">
        <v>1120</v>
      </c>
      <c r="C734" s="42" t="s">
        <v>969</v>
      </c>
      <c r="D734" s="86"/>
      <c r="E734" s="86"/>
      <c r="F734" s="83" t="s">
        <v>1004</v>
      </c>
      <c r="I734" s="48">
        <v>217.67</v>
      </c>
      <c r="L734" s="209">
        <f t="shared" si="96"/>
        <v>220.94</v>
      </c>
      <c r="O734" s="6">
        <f>IF(P734="Yes",'MD Rates'!$B$1,R734)</f>
        <v>44652</v>
      </c>
      <c r="P734" s="5" t="str">
        <f t="shared" si="97"/>
        <v>Yes</v>
      </c>
      <c r="R734" s="6">
        <v>44652</v>
      </c>
      <c r="S734" s="48"/>
      <c r="T734" s="42" t="s">
        <v>325</v>
      </c>
      <c r="U734" s="48"/>
    </row>
    <row r="735" spans="1:21" x14ac:dyDescent="0.25">
      <c r="A735" s="86" t="s">
        <v>1007</v>
      </c>
      <c r="B735" s="89" t="s">
        <v>1120</v>
      </c>
      <c r="C735" s="42" t="s">
        <v>969</v>
      </c>
      <c r="D735" s="86"/>
      <c r="E735" s="86"/>
      <c r="F735" s="83" t="s">
        <v>1005</v>
      </c>
      <c r="I735" s="48">
        <v>141.57</v>
      </c>
      <c r="L735" s="209">
        <f t="shared" si="96"/>
        <v>143.69</v>
      </c>
      <c r="O735" s="6">
        <f>IF(P735="Yes",'MD Rates'!$B$1,R735)</f>
        <v>44652</v>
      </c>
      <c r="P735" s="5" t="str">
        <f t="shared" si="97"/>
        <v>Yes</v>
      </c>
      <c r="R735" s="6">
        <v>44652</v>
      </c>
      <c r="S735" s="48"/>
      <c r="T735" s="42" t="s">
        <v>325</v>
      </c>
      <c r="U735" s="48"/>
    </row>
    <row r="736" spans="1:21" x14ac:dyDescent="0.25">
      <c r="A736" s="83" t="s">
        <v>1008</v>
      </c>
      <c r="B736" s="89" t="s">
        <v>1120</v>
      </c>
      <c r="C736" s="83" t="s">
        <v>967</v>
      </c>
      <c r="F736" s="83" t="s">
        <v>997</v>
      </c>
      <c r="I736" s="48">
        <v>128.02000000000001</v>
      </c>
      <c r="L736" s="209">
        <f t="shared" si="96"/>
        <v>129.94</v>
      </c>
      <c r="O736" s="6">
        <f>IF(P736="Yes",'MD Rates'!$B$1,R736)</f>
        <v>44652</v>
      </c>
      <c r="P736" s="5" t="str">
        <f t="shared" si="97"/>
        <v>Yes</v>
      </c>
      <c r="R736" s="6">
        <v>44652</v>
      </c>
      <c r="S736" s="48"/>
      <c r="T736" s="42" t="s">
        <v>325</v>
      </c>
      <c r="U736" s="48"/>
    </row>
    <row r="737" spans="1:21" x14ac:dyDescent="0.25">
      <c r="A737" s="83" t="s">
        <v>1008</v>
      </c>
      <c r="B737" s="89" t="s">
        <v>1120</v>
      </c>
      <c r="C737" s="83" t="s">
        <v>967</v>
      </c>
      <c r="F737" s="83" t="s">
        <v>998</v>
      </c>
      <c r="I737" s="48">
        <v>304.44</v>
      </c>
      <c r="L737" s="209">
        <f t="shared" si="96"/>
        <v>309.01</v>
      </c>
      <c r="O737" s="6">
        <f>IF(P737="Yes",'MD Rates'!$B$1,R737)</f>
        <v>44652</v>
      </c>
      <c r="P737" s="5" t="str">
        <f t="shared" si="97"/>
        <v>Yes</v>
      </c>
      <c r="R737" s="6">
        <v>44652</v>
      </c>
      <c r="S737" s="48"/>
      <c r="T737" s="42" t="s">
        <v>325</v>
      </c>
      <c r="U737" s="48"/>
    </row>
    <row r="738" spans="1:21" x14ac:dyDescent="0.25">
      <c r="A738" s="83" t="s">
        <v>1008</v>
      </c>
      <c r="B738" s="89" t="s">
        <v>1120</v>
      </c>
      <c r="C738" s="83" t="s">
        <v>967</v>
      </c>
      <c r="F738" s="83" t="s">
        <v>999</v>
      </c>
      <c r="I738" s="48">
        <v>191.39</v>
      </c>
      <c r="L738" s="209">
        <f t="shared" si="96"/>
        <v>194.26</v>
      </c>
      <c r="O738" s="6">
        <f>IF(P738="Yes",'MD Rates'!$B$1,R738)</f>
        <v>44652</v>
      </c>
      <c r="P738" s="5" t="str">
        <f t="shared" si="97"/>
        <v>Yes</v>
      </c>
      <c r="R738" s="6">
        <v>44652</v>
      </c>
      <c r="S738" s="48"/>
      <c r="T738" s="42" t="s">
        <v>325</v>
      </c>
      <c r="U738" s="48"/>
    </row>
    <row r="739" spans="1:21" x14ac:dyDescent="0.25">
      <c r="A739" s="83" t="s">
        <v>1008</v>
      </c>
      <c r="B739" s="89" t="s">
        <v>1120</v>
      </c>
      <c r="C739" s="83" t="s">
        <v>967</v>
      </c>
      <c r="F739" s="83" t="s">
        <v>1000</v>
      </c>
      <c r="I739" s="48">
        <v>63.32</v>
      </c>
      <c r="L739" s="209">
        <f t="shared" si="96"/>
        <v>64.27</v>
      </c>
      <c r="O739" s="6">
        <f>IF(P739="Yes",'MD Rates'!$B$1,R739)</f>
        <v>44652</v>
      </c>
      <c r="P739" s="5" t="str">
        <f t="shared" si="97"/>
        <v>Yes</v>
      </c>
      <c r="R739" s="6">
        <v>44652</v>
      </c>
      <c r="S739" s="48"/>
      <c r="T739" s="42" t="s">
        <v>325</v>
      </c>
      <c r="U739" s="48"/>
    </row>
    <row r="740" spans="1:21" x14ac:dyDescent="0.25">
      <c r="A740" s="83" t="s">
        <v>1008</v>
      </c>
      <c r="B740" s="89" t="s">
        <v>1120</v>
      </c>
      <c r="C740" s="83" t="s">
        <v>967</v>
      </c>
      <c r="F740" s="83" t="s">
        <v>1001</v>
      </c>
      <c r="I740" s="48">
        <v>304.44</v>
      </c>
      <c r="L740" s="209">
        <f t="shared" si="96"/>
        <v>309.01</v>
      </c>
      <c r="O740" s="6">
        <f>IF(P740="Yes",'MD Rates'!$B$1,R740)</f>
        <v>44652</v>
      </c>
      <c r="P740" s="5" t="str">
        <f t="shared" si="97"/>
        <v>Yes</v>
      </c>
      <c r="R740" s="6">
        <v>44652</v>
      </c>
      <c r="S740" s="48"/>
      <c r="T740" s="42" t="s">
        <v>325</v>
      </c>
      <c r="U740" s="48"/>
    </row>
    <row r="741" spans="1:21" x14ac:dyDescent="0.25">
      <c r="A741" s="83" t="s">
        <v>1008</v>
      </c>
      <c r="B741" s="89" t="s">
        <v>1120</v>
      </c>
      <c r="C741" s="83" t="s">
        <v>967</v>
      </c>
      <c r="F741" s="83" t="s">
        <v>1002</v>
      </c>
      <c r="I741" s="48">
        <v>95.71</v>
      </c>
      <c r="L741" s="209">
        <f t="shared" si="96"/>
        <v>97.15</v>
      </c>
      <c r="O741" s="6">
        <f>IF(P741="Yes",'MD Rates'!$B$1,R741)</f>
        <v>44652</v>
      </c>
      <c r="P741" s="5" t="str">
        <f t="shared" si="97"/>
        <v>Yes</v>
      </c>
      <c r="R741" s="6">
        <v>44652</v>
      </c>
      <c r="S741" s="48"/>
      <c r="T741" s="42" t="s">
        <v>325</v>
      </c>
      <c r="U741" s="48"/>
    </row>
    <row r="742" spans="1:21" x14ac:dyDescent="0.25">
      <c r="A742" s="83" t="s">
        <v>1008</v>
      </c>
      <c r="B742" s="89" t="s">
        <v>1120</v>
      </c>
      <c r="C742" s="83" t="s">
        <v>967</v>
      </c>
      <c r="F742" s="83" t="s">
        <v>1003</v>
      </c>
      <c r="I742" s="48">
        <v>95.71</v>
      </c>
      <c r="J742" s="85"/>
      <c r="L742" s="209">
        <f t="shared" si="96"/>
        <v>97.15</v>
      </c>
      <c r="O742" s="6">
        <f>IF(P742="Yes",'MD Rates'!$B$1,R742)</f>
        <v>44652</v>
      </c>
      <c r="P742" s="5" t="str">
        <f t="shared" si="97"/>
        <v>Yes</v>
      </c>
      <c r="R742" s="6">
        <v>44652</v>
      </c>
      <c r="S742" s="48"/>
      <c r="T742" s="42" t="s">
        <v>325</v>
      </c>
      <c r="U742" s="48"/>
    </row>
    <row r="743" spans="1:21" x14ac:dyDescent="0.25">
      <c r="A743" s="83" t="s">
        <v>1008</v>
      </c>
      <c r="B743" s="89" t="s">
        <v>1120</v>
      </c>
      <c r="C743" s="83" t="s">
        <v>967</v>
      </c>
      <c r="F743" s="83" t="s">
        <v>1004</v>
      </c>
      <c r="I743" s="48">
        <v>217.67</v>
      </c>
      <c r="J743" s="85"/>
      <c r="L743" s="209">
        <f t="shared" si="96"/>
        <v>220.94</v>
      </c>
      <c r="O743" s="6">
        <f>IF(P743="Yes",'MD Rates'!$B$1,R743)</f>
        <v>44652</v>
      </c>
      <c r="P743" s="5" t="str">
        <f t="shared" si="97"/>
        <v>Yes</v>
      </c>
      <c r="R743" s="6">
        <v>44652</v>
      </c>
      <c r="S743" s="48"/>
      <c r="T743" s="42" t="s">
        <v>325</v>
      </c>
      <c r="U743" s="48"/>
    </row>
    <row r="744" spans="1:21" x14ac:dyDescent="0.25">
      <c r="A744" s="83" t="s">
        <v>1008</v>
      </c>
      <c r="B744" s="89" t="s">
        <v>1120</v>
      </c>
      <c r="C744" s="83" t="s">
        <v>967</v>
      </c>
      <c r="F744" s="83" t="s">
        <v>1005</v>
      </c>
      <c r="I744" s="48">
        <v>141.57</v>
      </c>
      <c r="L744" s="209">
        <f t="shared" si="96"/>
        <v>143.69</v>
      </c>
      <c r="O744" s="6">
        <f>IF(P744="Yes",'MD Rates'!$B$1,R744)</f>
        <v>44652</v>
      </c>
      <c r="P744" s="5" t="str">
        <f t="shared" si="97"/>
        <v>Yes</v>
      </c>
      <c r="R744" s="6">
        <v>44652</v>
      </c>
      <c r="S744" s="48"/>
      <c r="T744" s="42" t="s">
        <v>325</v>
      </c>
      <c r="U744" s="48"/>
    </row>
    <row r="745" spans="1:21" x14ac:dyDescent="0.25">
      <c r="A745" s="86" t="s">
        <v>1008</v>
      </c>
      <c r="B745" s="89" t="s">
        <v>1120</v>
      </c>
      <c r="C745" s="42" t="s">
        <v>969</v>
      </c>
      <c r="D745" s="86"/>
      <c r="E745" s="86"/>
      <c r="F745" s="83" t="s">
        <v>997</v>
      </c>
      <c r="I745" s="48">
        <v>128.02000000000001</v>
      </c>
      <c r="L745" s="389">
        <f t="shared" ref="L745:L753" si="98">L736</f>
        <v>129.94</v>
      </c>
      <c r="O745" s="6">
        <f>IF(P745="Yes",'MD Rates'!$B$1,R745)</f>
        <v>44652</v>
      </c>
      <c r="P745" s="5" t="str">
        <f t="shared" si="97"/>
        <v>Yes</v>
      </c>
      <c r="R745" s="6">
        <v>44652</v>
      </c>
      <c r="S745" s="48"/>
      <c r="T745" s="42" t="s">
        <v>325</v>
      </c>
      <c r="U745" s="48"/>
    </row>
    <row r="746" spans="1:21" x14ac:dyDescent="0.25">
      <c r="A746" s="86" t="s">
        <v>1008</v>
      </c>
      <c r="B746" s="89" t="s">
        <v>1120</v>
      </c>
      <c r="C746" s="42" t="s">
        <v>969</v>
      </c>
      <c r="D746" s="86"/>
      <c r="E746" s="86"/>
      <c r="F746" s="83" t="s">
        <v>998</v>
      </c>
      <c r="I746" s="48">
        <v>304.44</v>
      </c>
      <c r="L746" s="389">
        <f t="shared" si="98"/>
        <v>309.01</v>
      </c>
      <c r="O746" s="6">
        <f>IF(P746="Yes",'MD Rates'!$B$1,R746)</f>
        <v>44652</v>
      </c>
      <c r="P746" s="5" t="str">
        <f t="shared" si="97"/>
        <v>Yes</v>
      </c>
      <c r="R746" s="6">
        <v>44652</v>
      </c>
      <c r="S746" s="48"/>
      <c r="T746" s="42" t="s">
        <v>325</v>
      </c>
      <c r="U746" s="48"/>
    </row>
    <row r="747" spans="1:21" x14ac:dyDescent="0.25">
      <c r="A747" s="86" t="s">
        <v>1008</v>
      </c>
      <c r="B747" s="89" t="s">
        <v>1120</v>
      </c>
      <c r="C747" s="42" t="s">
        <v>969</v>
      </c>
      <c r="D747" s="86"/>
      <c r="E747" s="86"/>
      <c r="F747" s="83" t="s">
        <v>999</v>
      </c>
      <c r="I747" s="48">
        <v>191.39</v>
      </c>
      <c r="L747" s="389">
        <f t="shared" si="98"/>
        <v>194.26</v>
      </c>
      <c r="O747" s="6">
        <f>IF(P747="Yes",'MD Rates'!$B$1,R747)</f>
        <v>44652</v>
      </c>
      <c r="P747" s="5" t="str">
        <f t="shared" si="97"/>
        <v>Yes</v>
      </c>
      <c r="R747" s="6">
        <v>44652</v>
      </c>
      <c r="S747" s="48"/>
      <c r="T747" s="42" t="s">
        <v>325</v>
      </c>
      <c r="U747" s="48"/>
    </row>
    <row r="748" spans="1:21" x14ac:dyDescent="0.25">
      <c r="A748" s="86" t="s">
        <v>1008</v>
      </c>
      <c r="B748" s="89" t="s">
        <v>1120</v>
      </c>
      <c r="C748" s="42" t="s">
        <v>969</v>
      </c>
      <c r="D748" s="86"/>
      <c r="E748" s="86"/>
      <c r="F748" s="83" t="s">
        <v>1000</v>
      </c>
      <c r="I748" s="48">
        <v>63.32</v>
      </c>
      <c r="L748" s="389">
        <f t="shared" si="98"/>
        <v>64.27</v>
      </c>
      <c r="O748" s="6">
        <f>IF(P748="Yes",'MD Rates'!$B$1,R748)</f>
        <v>44652</v>
      </c>
      <c r="P748" s="5" t="str">
        <f t="shared" si="97"/>
        <v>Yes</v>
      </c>
      <c r="R748" s="6">
        <v>44652</v>
      </c>
      <c r="S748" s="48"/>
      <c r="T748" s="42" t="s">
        <v>325</v>
      </c>
      <c r="U748" s="48"/>
    </row>
    <row r="749" spans="1:21" x14ac:dyDescent="0.25">
      <c r="A749" s="86" t="s">
        <v>1008</v>
      </c>
      <c r="B749" s="89" t="s">
        <v>1120</v>
      </c>
      <c r="C749" s="42" t="s">
        <v>969</v>
      </c>
      <c r="D749" s="86"/>
      <c r="E749" s="86"/>
      <c r="F749" s="83" t="s">
        <v>1001</v>
      </c>
      <c r="I749" s="48">
        <v>304.44</v>
      </c>
      <c r="L749" s="389">
        <f t="shared" si="98"/>
        <v>309.01</v>
      </c>
      <c r="O749" s="6">
        <f>IF(P749="Yes",'MD Rates'!$B$1,R749)</f>
        <v>44652</v>
      </c>
      <c r="P749" s="5" t="str">
        <f t="shared" si="97"/>
        <v>Yes</v>
      </c>
      <c r="R749" s="6">
        <v>44652</v>
      </c>
      <c r="S749" s="48"/>
      <c r="T749" s="42" t="s">
        <v>325</v>
      </c>
      <c r="U749" s="48"/>
    </row>
    <row r="750" spans="1:21" x14ac:dyDescent="0.25">
      <c r="A750" s="86" t="s">
        <v>1008</v>
      </c>
      <c r="B750" s="89" t="s">
        <v>1120</v>
      </c>
      <c r="C750" s="42" t="s">
        <v>969</v>
      </c>
      <c r="D750" s="86"/>
      <c r="E750" s="86"/>
      <c r="F750" s="83" t="s">
        <v>1002</v>
      </c>
      <c r="I750" s="48">
        <v>95.71</v>
      </c>
      <c r="L750" s="389">
        <f t="shared" si="98"/>
        <v>97.15</v>
      </c>
      <c r="O750" s="6">
        <f>IF(P750="Yes",'MD Rates'!$B$1,R750)</f>
        <v>44652</v>
      </c>
      <c r="P750" s="5" t="str">
        <f t="shared" si="97"/>
        <v>Yes</v>
      </c>
      <c r="R750" s="6">
        <v>44652</v>
      </c>
      <c r="S750" s="48"/>
      <c r="T750" s="42" t="s">
        <v>325</v>
      </c>
      <c r="U750" s="48"/>
    </row>
    <row r="751" spans="1:21" x14ac:dyDescent="0.25">
      <c r="A751" s="86" t="s">
        <v>1008</v>
      </c>
      <c r="B751" s="89" t="s">
        <v>1120</v>
      </c>
      <c r="C751" s="42" t="s">
        <v>969</v>
      </c>
      <c r="D751" s="86"/>
      <c r="E751" s="86"/>
      <c r="F751" s="83" t="s">
        <v>1003</v>
      </c>
      <c r="I751" s="48">
        <v>95.71</v>
      </c>
      <c r="L751" s="389">
        <f t="shared" si="98"/>
        <v>97.15</v>
      </c>
      <c r="O751" s="6">
        <f>IF(P751="Yes",'MD Rates'!$B$1,R751)</f>
        <v>44652</v>
      </c>
      <c r="P751" s="5" t="str">
        <f t="shared" si="97"/>
        <v>Yes</v>
      </c>
      <c r="R751" s="6">
        <v>44652</v>
      </c>
      <c r="S751" s="48"/>
      <c r="T751" s="42" t="s">
        <v>325</v>
      </c>
      <c r="U751" s="48"/>
    </row>
    <row r="752" spans="1:21" x14ac:dyDescent="0.25">
      <c r="A752" s="86" t="s">
        <v>1008</v>
      </c>
      <c r="B752" s="89" t="s">
        <v>1120</v>
      </c>
      <c r="C752" s="42" t="s">
        <v>969</v>
      </c>
      <c r="D752" s="86"/>
      <c r="E752" s="86"/>
      <c r="F752" s="83" t="s">
        <v>1004</v>
      </c>
      <c r="I752" s="48">
        <v>217.67</v>
      </c>
      <c r="L752" s="389">
        <f t="shared" si="98"/>
        <v>220.94</v>
      </c>
      <c r="O752" s="6">
        <f>IF(P752="Yes",'MD Rates'!$B$1,R752)</f>
        <v>44652</v>
      </c>
      <c r="P752" s="5" t="str">
        <f t="shared" si="97"/>
        <v>Yes</v>
      </c>
      <c r="R752" s="6">
        <v>44652</v>
      </c>
      <c r="S752" s="48"/>
      <c r="T752" s="42" t="s">
        <v>325</v>
      </c>
      <c r="U752" s="48"/>
    </row>
    <row r="753" spans="1:21" x14ac:dyDescent="0.25">
      <c r="A753" s="86" t="s">
        <v>1008</v>
      </c>
      <c r="B753" s="89" t="s">
        <v>1120</v>
      </c>
      <c r="C753" s="42" t="s">
        <v>969</v>
      </c>
      <c r="D753" s="86"/>
      <c r="E753" s="86"/>
      <c r="F753" s="83" t="s">
        <v>1005</v>
      </c>
      <c r="I753" s="48">
        <v>141.57</v>
      </c>
      <c r="L753" s="389">
        <f t="shared" si="98"/>
        <v>143.69</v>
      </c>
      <c r="O753" s="6">
        <f>IF(P753="Yes",'MD Rates'!$B$1,R753)</f>
        <v>44652</v>
      </c>
      <c r="P753" s="5" t="str">
        <f t="shared" si="97"/>
        <v>Yes</v>
      </c>
      <c r="R753" s="6">
        <v>44652</v>
      </c>
      <c r="S753" s="48"/>
      <c r="T753" s="42" t="s">
        <v>325</v>
      </c>
      <c r="U753" s="48"/>
    </row>
    <row r="754" spans="1:21" hidden="1" x14ac:dyDescent="0.25">
      <c r="A754" s="83" t="s">
        <v>1009</v>
      </c>
      <c r="B754" s="89" t="s">
        <v>1120</v>
      </c>
      <c r="C754" s="83" t="s">
        <v>963</v>
      </c>
      <c r="F754" s="83" t="s">
        <v>1010</v>
      </c>
      <c r="I754">
        <v>1287</v>
      </c>
      <c r="L754" s="400">
        <v>1287</v>
      </c>
      <c r="O754" s="6">
        <f>IF(P754="Yes",'MD Rates'!$B$1,R754)</f>
        <v>42461</v>
      </c>
      <c r="P754" s="5" t="str">
        <f>IF(I754&lt;&gt;L754,"Yes","No")</f>
        <v>No</v>
      </c>
      <c r="R754" s="6">
        <v>42461</v>
      </c>
      <c r="S754" s="48"/>
      <c r="U754" s="48"/>
    </row>
    <row r="755" spans="1:21" hidden="1" x14ac:dyDescent="0.25">
      <c r="A755" s="83" t="s">
        <v>1009</v>
      </c>
      <c r="B755" s="89" t="s">
        <v>1120</v>
      </c>
      <c r="C755" s="83" t="s">
        <v>963</v>
      </c>
      <c r="F755" s="83" t="s">
        <v>1011</v>
      </c>
      <c r="I755" s="48">
        <v>643.5</v>
      </c>
      <c r="L755" s="209">
        <v>643.5</v>
      </c>
      <c r="O755" s="6">
        <f>IF(P755="Yes",'MD Rates'!$B$1,R755)</f>
        <v>39904</v>
      </c>
      <c r="P755" s="5" t="str">
        <f>IF(I755&lt;&gt;L755,"Yes","No")</f>
        <v>No</v>
      </c>
      <c r="R755" s="6">
        <v>39904</v>
      </c>
      <c r="S755" s="48"/>
      <c r="U755" s="48"/>
    </row>
    <row r="756" spans="1:21" hidden="1" x14ac:dyDescent="0.25">
      <c r="A756" s="83" t="s">
        <v>1009</v>
      </c>
      <c r="B756" s="89" t="s">
        <v>1120</v>
      </c>
      <c r="C756" s="83" t="s">
        <v>966</v>
      </c>
      <c r="F756" s="83" t="s">
        <v>1010</v>
      </c>
      <c r="I756">
        <v>1287</v>
      </c>
      <c r="K756" s="85"/>
      <c r="L756" s="202">
        <f>L754</f>
        <v>1287</v>
      </c>
      <c r="O756" s="6">
        <f>IF(P756="Yes",'MD Rates'!$B$1,R756)</f>
        <v>39904</v>
      </c>
      <c r="P756" s="5" t="str">
        <f t="shared" ref="P756:P775" si="99">IF(I756&lt;&gt;L756,"Yes","No")</f>
        <v>No</v>
      </c>
      <c r="R756" s="6">
        <v>39904</v>
      </c>
      <c r="S756" s="48"/>
      <c r="U756" s="48"/>
    </row>
    <row r="757" spans="1:21" hidden="1" x14ac:dyDescent="0.25">
      <c r="A757" s="83" t="s">
        <v>1009</v>
      </c>
      <c r="B757" s="89" t="s">
        <v>1120</v>
      </c>
      <c r="C757" s="83" t="s">
        <v>966</v>
      </c>
      <c r="F757" s="83" t="s">
        <v>1011</v>
      </c>
      <c r="I757" s="48">
        <v>643.5</v>
      </c>
      <c r="K757" s="85"/>
      <c r="L757" s="209">
        <f>L755</f>
        <v>643.5</v>
      </c>
      <c r="O757" s="6">
        <f>IF(P757="Yes",'MD Rates'!$B$1,R757)</f>
        <v>39904</v>
      </c>
      <c r="P757" s="5" t="str">
        <f t="shared" si="99"/>
        <v>No</v>
      </c>
      <c r="R757" s="6">
        <v>39904</v>
      </c>
      <c r="S757" s="48"/>
      <c r="U757" s="48"/>
    </row>
    <row r="758" spans="1:21" hidden="1" x14ac:dyDescent="0.25">
      <c r="A758" s="83" t="s">
        <v>1009</v>
      </c>
      <c r="B758" s="89" t="s">
        <v>1120</v>
      </c>
      <c r="C758" s="83" t="s">
        <v>967</v>
      </c>
      <c r="F758" s="83" t="s">
        <v>1010</v>
      </c>
      <c r="I758">
        <v>1287</v>
      </c>
      <c r="L758" s="400">
        <v>1287</v>
      </c>
      <c r="O758" s="6">
        <f>IF(P758="Yes",'MD Rates'!$B$1,R758)</f>
        <v>39904</v>
      </c>
      <c r="P758" s="5" t="str">
        <f t="shared" si="99"/>
        <v>No</v>
      </c>
      <c r="R758" s="6">
        <v>39904</v>
      </c>
      <c r="S758" s="48"/>
      <c r="U758" s="48"/>
    </row>
    <row r="759" spans="1:21" hidden="1" x14ac:dyDescent="0.25">
      <c r="A759" s="83" t="s">
        <v>1009</v>
      </c>
      <c r="B759" s="89" t="s">
        <v>1120</v>
      </c>
      <c r="C759" s="83" t="s">
        <v>967</v>
      </c>
      <c r="F759" s="83" t="s">
        <v>1011</v>
      </c>
      <c r="I759" s="48">
        <v>643.5</v>
      </c>
      <c r="L759" s="209">
        <f t="shared" ref="L759:L767" si="100">L757</f>
        <v>643.5</v>
      </c>
      <c r="O759" s="6">
        <f>IF(P759="Yes",'MD Rates'!$B$1,R759)</f>
        <v>39904</v>
      </c>
      <c r="P759" s="5" t="str">
        <f t="shared" si="99"/>
        <v>No</v>
      </c>
      <c r="R759" s="6">
        <v>39904</v>
      </c>
      <c r="S759" s="48"/>
      <c r="U759" s="48"/>
    </row>
    <row r="760" spans="1:21" hidden="1" x14ac:dyDescent="0.25">
      <c r="A760" s="83" t="s">
        <v>1012</v>
      </c>
      <c r="B760" s="89" t="s">
        <v>1120</v>
      </c>
      <c r="C760" s="83" t="s">
        <v>963</v>
      </c>
      <c r="F760" s="83" t="s">
        <v>1010</v>
      </c>
      <c r="I760">
        <v>1287</v>
      </c>
      <c r="L760" s="202">
        <f t="shared" si="100"/>
        <v>1287</v>
      </c>
      <c r="O760" s="6">
        <f>IF(P760="Yes",'MD Rates'!$B$1,R760)</f>
        <v>39904</v>
      </c>
      <c r="P760" s="5" t="str">
        <f t="shared" si="99"/>
        <v>No</v>
      </c>
      <c r="R760" s="6">
        <v>39904</v>
      </c>
      <c r="S760" s="48"/>
      <c r="U760" s="48"/>
    </row>
    <row r="761" spans="1:21" hidden="1" x14ac:dyDescent="0.25">
      <c r="A761" s="83" t="s">
        <v>1012</v>
      </c>
      <c r="B761" s="89" t="s">
        <v>1120</v>
      </c>
      <c r="C761" s="83" t="s">
        <v>963</v>
      </c>
      <c r="F761" s="83" t="s">
        <v>1011</v>
      </c>
      <c r="I761" s="48">
        <v>643.5</v>
      </c>
      <c r="L761" s="209">
        <f t="shared" si="100"/>
        <v>643.5</v>
      </c>
      <c r="O761" s="6">
        <f>IF(P761="Yes",'MD Rates'!$B$1,R761)</f>
        <v>39904</v>
      </c>
      <c r="P761" s="5" t="str">
        <f t="shared" si="99"/>
        <v>No</v>
      </c>
      <c r="R761" s="6">
        <v>39904</v>
      </c>
      <c r="S761" s="48"/>
      <c r="U761" s="48"/>
    </row>
    <row r="762" spans="1:21" hidden="1" x14ac:dyDescent="0.25">
      <c r="A762" s="83" t="s">
        <v>1012</v>
      </c>
      <c r="B762" s="89" t="s">
        <v>1120</v>
      </c>
      <c r="C762" s="83" t="s">
        <v>966</v>
      </c>
      <c r="F762" s="83" t="s">
        <v>1010</v>
      </c>
      <c r="I762">
        <v>1287</v>
      </c>
      <c r="K762" s="85"/>
      <c r="L762" s="202">
        <f t="shared" si="100"/>
        <v>1287</v>
      </c>
      <c r="O762" s="6">
        <f>IF(P762="Yes",'MD Rates'!$B$1,R762)</f>
        <v>39904</v>
      </c>
      <c r="P762" s="5" t="str">
        <f t="shared" si="99"/>
        <v>No</v>
      </c>
      <c r="R762" s="6">
        <v>39904</v>
      </c>
      <c r="S762" s="48"/>
      <c r="U762" s="48"/>
    </row>
    <row r="763" spans="1:21" hidden="1" x14ac:dyDescent="0.25">
      <c r="A763" s="83" t="s">
        <v>1012</v>
      </c>
      <c r="B763" s="89" t="s">
        <v>1120</v>
      </c>
      <c r="C763" s="83" t="s">
        <v>966</v>
      </c>
      <c r="F763" s="83" t="s">
        <v>1011</v>
      </c>
      <c r="I763" s="48">
        <v>643.5</v>
      </c>
      <c r="K763" s="85"/>
      <c r="L763" s="209">
        <f t="shared" si="100"/>
        <v>643.5</v>
      </c>
      <c r="O763" s="6">
        <f>IF(P763="Yes",'MD Rates'!$B$1,R763)</f>
        <v>39904</v>
      </c>
      <c r="P763" s="5" t="str">
        <f t="shared" si="99"/>
        <v>No</v>
      </c>
      <c r="R763" s="6">
        <v>39904</v>
      </c>
      <c r="S763" s="48"/>
      <c r="U763" s="48"/>
    </row>
    <row r="764" spans="1:21" hidden="1" x14ac:dyDescent="0.25">
      <c r="A764" s="83" t="s">
        <v>1012</v>
      </c>
      <c r="B764" s="89" t="s">
        <v>1120</v>
      </c>
      <c r="C764" s="83" t="s">
        <v>967</v>
      </c>
      <c r="F764" s="83" t="s">
        <v>1010</v>
      </c>
      <c r="I764">
        <v>1287</v>
      </c>
      <c r="L764" s="202">
        <f t="shared" si="100"/>
        <v>1287</v>
      </c>
      <c r="O764" s="6">
        <f>IF(P764="Yes",'MD Rates'!$B$1,R764)</f>
        <v>39904</v>
      </c>
      <c r="P764" s="5" t="str">
        <f t="shared" si="99"/>
        <v>No</v>
      </c>
      <c r="R764" s="6">
        <v>39904</v>
      </c>
      <c r="S764" s="48"/>
      <c r="U764" s="48"/>
    </row>
    <row r="765" spans="1:21" hidden="1" x14ac:dyDescent="0.25">
      <c r="A765" s="83" t="s">
        <v>1012</v>
      </c>
      <c r="B765" s="89" t="s">
        <v>1120</v>
      </c>
      <c r="C765" s="83" t="s">
        <v>967</v>
      </c>
      <c r="F765" s="83" t="s">
        <v>1011</v>
      </c>
      <c r="I765" s="48">
        <v>643.5</v>
      </c>
      <c r="L765" s="209">
        <f t="shared" si="100"/>
        <v>643.5</v>
      </c>
      <c r="O765" s="6">
        <f>IF(P765="Yes",'MD Rates'!$B$1,R765)</f>
        <v>39904</v>
      </c>
      <c r="P765" s="5" t="str">
        <f t="shared" si="99"/>
        <v>No</v>
      </c>
      <c r="R765" s="6">
        <v>39904</v>
      </c>
      <c r="S765" s="48"/>
      <c r="U765" s="48"/>
    </row>
    <row r="766" spans="1:21" hidden="1" x14ac:dyDescent="0.25">
      <c r="A766" s="83" t="s">
        <v>1013</v>
      </c>
      <c r="B766" s="89" t="s">
        <v>1120</v>
      </c>
      <c r="C766" s="83" t="s">
        <v>963</v>
      </c>
      <c r="F766" s="42" t="s">
        <v>1014</v>
      </c>
      <c r="I766">
        <v>1287</v>
      </c>
      <c r="L766" s="209">
        <f t="shared" si="100"/>
        <v>1287</v>
      </c>
      <c r="O766" s="6">
        <f>IF(P766="Yes",'MD Rates'!$B$1,R766)</f>
        <v>39904</v>
      </c>
      <c r="P766" s="5" t="str">
        <f t="shared" si="99"/>
        <v>No</v>
      </c>
      <c r="R766" s="6">
        <v>39904</v>
      </c>
      <c r="S766" s="48"/>
      <c r="U766" s="48"/>
    </row>
    <row r="767" spans="1:21" hidden="1" x14ac:dyDescent="0.25">
      <c r="A767" s="83" t="s">
        <v>1013</v>
      </c>
      <c r="B767" s="89" t="s">
        <v>1120</v>
      </c>
      <c r="C767" s="83" t="s">
        <v>963</v>
      </c>
      <c r="F767" s="83" t="s">
        <v>1015</v>
      </c>
      <c r="I767" s="48">
        <v>643.5</v>
      </c>
      <c r="L767" s="209">
        <f t="shared" si="100"/>
        <v>643.5</v>
      </c>
      <c r="O767" s="6">
        <f>IF(P767="Yes",'MD Rates'!$B$1,R767)</f>
        <v>39904</v>
      </c>
      <c r="P767" s="5" t="str">
        <f t="shared" si="99"/>
        <v>No</v>
      </c>
      <c r="R767" s="6">
        <v>39904</v>
      </c>
      <c r="S767" s="48"/>
      <c r="U767" s="48"/>
    </row>
    <row r="768" spans="1:21" hidden="1" x14ac:dyDescent="0.25">
      <c r="A768" s="83" t="s">
        <v>1013</v>
      </c>
      <c r="B768" s="89" t="s">
        <v>1120</v>
      </c>
      <c r="C768" s="83" t="s">
        <v>966</v>
      </c>
      <c r="F768" s="83" t="s">
        <v>1014</v>
      </c>
      <c r="I768">
        <v>1287</v>
      </c>
      <c r="K768" s="85"/>
      <c r="L768" s="209">
        <f>L762</f>
        <v>1287</v>
      </c>
      <c r="O768" s="6">
        <f>IF(P768="Yes",'MD Rates'!$B$1,R768)</f>
        <v>39904</v>
      </c>
      <c r="P768" s="5" t="str">
        <f t="shared" si="99"/>
        <v>No</v>
      </c>
      <c r="R768" s="6">
        <v>39904</v>
      </c>
      <c r="S768" s="48"/>
      <c r="U768" s="48"/>
    </row>
    <row r="769" spans="1:21" hidden="1" x14ac:dyDescent="0.25">
      <c r="A769" s="83" t="s">
        <v>1013</v>
      </c>
      <c r="B769" s="89" t="s">
        <v>1120</v>
      </c>
      <c r="C769" s="83" t="s">
        <v>966</v>
      </c>
      <c r="F769" s="83" t="s">
        <v>1015</v>
      </c>
      <c r="I769" s="48">
        <v>643.5</v>
      </c>
      <c r="K769" s="85"/>
      <c r="L769" s="209">
        <f>L767</f>
        <v>643.5</v>
      </c>
      <c r="O769" s="6">
        <f>IF(P769="Yes",'MD Rates'!$B$1,R769)</f>
        <v>39904</v>
      </c>
      <c r="P769" s="5" t="str">
        <f t="shared" si="99"/>
        <v>No</v>
      </c>
      <c r="R769" s="6">
        <v>39904</v>
      </c>
      <c r="S769" s="48"/>
      <c r="U769" s="48"/>
    </row>
    <row r="770" spans="1:21" hidden="1" x14ac:dyDescent="0.25">
      <c r="A770" s="83" t="s">
        <v>1013</v>
      </c>
      <c r="B770" s="89" t="s">
        <v>1120</v>
      </c>
      <c r="C770" s="83" t="s">
        <v>967</v>
      </c>
      <c r="F770" s="42" t="s">
        <v>1014</v>
      </c>
      <c r="I770">
        <v>1287</v>
      </c>
      <c r="L770" s="209">
        <f>L768</f>
        <v>1287</v>
      </c>
      <c r="O770" s="6">
        <f>IF(P770="Yes",'MD Rates'!$B$1,R770)</f>
        <v>39904</v>
      </c>
      <c r="P770" s="5" t="str">
        <f t="shared" si="99"/>
        <v>No</v>
      </c>
      <c r="R770" s="6">
        <v>39904</v>
      </c>
      <c r="S770" s="48"/>
      <c r="U770" s="48"/>
    </row>
    <row r="771" spans="1:21" hidden="1" x14ac:dyDescent="0.25">
      <c r="A771" s="83" t="s">
        <v>1013</v>
      </c>
      <c r="B771" s="89" t="s">
        <v>1120</v>
      </c>
      <c r="C771" s="83" t="s">
        <v>967</v>
      </c>
      <c r="F771" s="89" t="s">
        <v>1015</v>
      </c>
      <c r="I771" s="48">
        <v>643.5</v>
      </c>
      <c r="L771" s="209">
        <f>L769</f>
        <v>643.5</v>
      </c>
      <c r="O771" s="6">
        <f>IF(P771="Yes",'MD Rates'!$B$1,R771)</f>
        <v>39904</v>
      </c>
      <c r="P771" s="5" t="str">
        <f t="shared" si="99"/>
        <v>No</v>
      </c>
      <c r="R771" s="6">
        <v>39904</v>
      </c>
      <c r="S771" s="48"/>
      <c r="U771" s="48"/>
    </row>
    <row r="772" spans="1:21" hidden="1" x14ac:dyDescent="0.25">
      <c r="A772" s="83" t="s">
        <v>1016</v>
      </c>
      <c r="B772" s="89" t="s">
        <v>1120</v>
      </c>
      <c r="C772" s="83" t="s">
        <v>963</v>
      </c>
      <c r="F772" s="42" t="s">
        <v>1014</v>
      </c>
      <c r="I772">
        <v>1287</v>
      </c>
      <c r="L772" s="209">
        <f>L770</f>
        <v>1287</v>
      </c>
      <c r="O772" s="6">
        <f>IF(P772="Yes",'MD Rates'!$B$1,R772)</f>
        <v>39904</v>
      </c>
      <c r="P772" s="5" t="str">
        <f t="shared" si="99"/>
        <v>No</v>
      </c>
      <c r="R772" s="6">
        <v>39904</v>
      </c>
      <c r="S772" s="48"/>
      <c r="U772" s="48"/>
    </row>
    <row r="773" spans="1:21" hidden="1" x14ac:dyDescent="0.25">
      <c r="A773" s="83" t="s">
        <v>1016</v>
      </c>
      <c r="B773" s="89" t="s">
        <v>1120</v>
      </c>
      <c r="C773" s="83" t="s">
        <v>963</v>
      </c>
      <c r="F773" s="83" t="s">
        <v>1015</v>
      </c>
      <c r="I773" s="48">
        <v>643.5</v>
      </c>
      <c r="L773" s="209">
        <f>L771</f>
        <v>643.5</v>
      </c>
      <c r="O773" s="6">
        <f>IF(P773="Yes",'MD Rates'!$B$1,R773)</f>
        <v>39904</v>
      </c>
      <c r="P773" s="5" t="str">
        <f t="shared" si="99"/>
        <v>No</v>
      </c>
      <c r="R773" s="6">
        <v>39904</v>
      </c>
      <c r="S773" s="48"/>
      <c r="U773" s="48"/>
    </row>
    <row r="774" spans="1:21" hidden="1" x14ac:dyDescent="0.25">
      <c r="A774" s="83" t="s">
        <v>1016</v>
      </c>
      <c r="B774" s="89" t="s">
        <v>1120</v>
      </c>
      <c r="C774" s="83" t="s">
        <v>966</v>
      </c>
      <c r="F774" s="83" t="s">
        <v>1014</v>
      </c>
      <c r="I774">
        <v>1287</v>
      </c>
      <c r="K774" s="85"/>
      <c r="L774" s="209">
        <f>L770</f>
        <v>1287</v>
      </c>
      <c r="O774" s="6">
        <f>IF(P774="Yes",'MD Rates'!$B$1,R774)</f>
        <v>39904</v>
      </c>
      <c r="P774" s="5" t="str">
        <f t="shared" si="99"/>
        <v>No</v>
      </c>
      <c r="R774" s="6">
        <v>39904</v>
      </c>
      <c r="S774" s="48"/>
      <c r="U774" s="48"/>
    </row>
    <row r="775" spans="1:21" hidden="1" x14ac:dyDescent="0.25">
      <c r="A775" s="83" t="s">
        <v>1016</v>
      </c>
      <c r="B775" s="89" t="s">
        <v>1120</v>
      </c>
      <c r="C775" s="83" t="s">
        <v>966</v>
      </c>
      <c r="F775" s="83" t="s">
        <v>1015</v>
      </c>
      <c r="I775" s="48">
        <v>643.5</v>
      </c>
      <c r="K775" s="85"/>
      <c r="L775" s="209">
        <f>L771</f>
        <v>643.5</v>
      </c>
      <c r="O775" s="6">
        <f>IF(P775="Yes",'MD Rates'!$B$1,R775)</f>
        <v>39904</v>
      </c>
      <c r="P775" s="5" t="str">
        <f t="shared" si="99"/>
        <v>No</v>
      </c>
      <c r="R775" s="6">
        <v>39904</v>
      </c>
      <c r="S775" s="48"/>
      <c r="U775" s="48"/>
    </row>
    <row r="776" spans="1:21" hidden="1" x14ac:dyDescent="0.25">
      <c r="A776" s="83" t="s">
        <v>1016</v>
      </c>
      <c r="B776" s="89" t="s">
        <v>1120</v>
      </c>
      <c r="C776" s="83" t="s">
        <v>967</v>
      </c>
      <c r="F776" s="42" t="s">
        <v>1014</v>
      </c>
      <c r="I776">
        <v>1287</v>
      </c>
      <c r="L776" s="209">
        <f>L774</f>
        <v>1287</v>
      </c>
      <c r="O776" s="6">
        <f>IF(P776="Yes",'MD Rates'!$B$1,R776)</f>
        <v>39904</v>
      </c>
      <c r="P776" s="5" t="str">
        <f t="shared" ref="P776:P800" si="101">IF(I776&lt;&gt;L776,"Yes","No")</f>
        <v>No</v>
      </c>
      <c r="R776" s="6">
        <v>39904</v>
      </c>
      <c r="S776" s="48"/>
      <c r="U776" s="48"/>
    </row>
    <row r="777" spans="1:21" hidden="1" x14ac:dyDescent="0.25">
      <c r="A777" s="83" t="s">
        <v>1016</v>
      </c>
      <c r="B777" s="89" t="s">
        <v>1120</v>
      </c>
      <c r="C777" s="83" t="s">
        <v>967</v>
      </c>
      <c r="F777" s="83" t="s">
        <v>1015</v>
      </c>
      <c r="I777" s="48">
        <v>643.5</v>
      </c>
      <c r="J777" s="85"/>
      <c r="L777" s="209">
        <f>L775</f>
        <v>643.5</v>
      </c>
      <c r="O777" s="6">
        <f>IF(P777="Yes",'MD Rates'!$B$1,R777)</f>
        <v>39904</v>
      </c>
      <c r="P777" s="5" t="str">
        <f t="shared" si="101"/>
        <v>No</v>
      </c>
      <c r="R777" s="6">
        <v>39904</v>
      </c>
      <c r="S777" s="48"/>
      <c r="U777" s="48"/>
    </row>
    <row r="778" spans="1:21" x14ac:dyDescent="0.25">
      <c r="A778" s="83" t="s">
        <v>1017</v>
      </c>
      <c r="B778" s="89" t="s">
        <v>1120</v>
      </c>
      <c r="C778" s="83" t="s">
        <v>963</v>
      </c>
      <c r="D778" t="s">
        <v>325</v>
      </c>
      <c r="F778" t="s">
        <v>246</v>
      </c>
      <c r="I778" s="48">
        <v>34.380000000000003</v>
      </c>
      <c r="J778" s="85"/>
      <c r="L778" s="209">
        <f>'MD Rates'!G253</f>
        <v>34.880000000000003</v>
      </c>
      <c r="O778" s="6">
        <f>IF(P778="Yes",'MD Rates'!$B$1,R778)</f>
        <v>44652</v>
      </c>
      <c r="P778" s="5" t="str">
        <f t="shared" si="101"/>
        <v>Yes</v>
      </c>
      <c r="R778" s="6">
        <v>44652</v>
      </c>
      <c r="S778" s="48"/>
      <c r="T778" s="42" t="s">
        <v>325</v>
      </c>
      <c r="U778" s="48"/>
    </row>
    <row r="779" spans="1:21" x14ac:dyDescent="0.25">
      <c r="A779" s="83" t="s">
        <v>1017</v>
      </c>
      <c r="B779" s="89" t="s">
        <v>1120</v>
      </c>
      <c r="C779" s="83" t="s">
        <v>963</v>
      </c>
      <c r="D779" t="s">
        <v>325</v>
      </c>
      <c r="F779" t="s">
        <v>247</v>
      </c>
      <c r="I779" s="48">
        <v>28.65</v>
      </c>
      <c r="L779" s="209">
        <f>'MD Rates'!F253</f>
        <v>29.07</v>
      </c>
      <c r="O779" s="6">
        <f>IF(P779="Yes",'MD Rates'!$B$1,R779)</f>
        <v>44652</v>
      </c>
      <c r="P779" s="5" t="str">
        <f t="shared" si="101"/>
        <v>Yes</v>
      </c>
      <c r="R779" s="6">
        <v>44652</v>
      </c>
      <c r="S779" s="48"/>
      <c r="T779" s="42" t="s">
        <v>325</v>
      </c>
      <c r="U779" s="48"/>
    </row>
    <row r="780" spans="1:21" x14ac:dyDescent="0.25">
      <c r="A780" s="83" t="s">
        <v>1017</v>
      </c>
      <c r="B780" s="89" t="s">
        <v>1120</v>
      </c>
      <c r="C780" s="83" t="s">
        <v>963</v>
      </c>
      <c r="D780" t="s">
        <v>325</v>
      </c>
      <c r="F780" t="s">
        <v>248</v>
      </c>
      <c r="I780" s="48">
        <v>26.74</v>
      </c>
      <c r="L780" s="209">
        <f>'MD Rates'!E253</f>
        <v>27.13</v>
      </c>
      <c r="O780" s="6">
        <f>IF(P780="Yes",'MD Rates'!$B$1,R780)</f>
        <v>44652</v>
      </c>
      <c r="P780" s="5" t="str">
        <f t="shared" si="101"/>
        <v>Yes</v>
      </c>
      <c r="R780" s="6">
        <v>44652</v>
      </c>
      <c r="S780" s="48"/>
      <c r="T780" s="42" t="s">
        <v>325</v>
      </c>
      <c r="U780" s="48"/>
    </row>
    <row r="781" spans="1:21" x14ac:dyDescent="0.25">
      <c r="A781" s="83" t="s">
        <v>1017</v>
      </c>
      <c r="B781" s="89" t="s">
        <v>1120</v>
      </c>
      <c r="C781" s="83" t="s">
        <v>963</v>
      </c>
      <c r="D781" t="s">
        <v>325</v>
      </c>
      <c r="F781" t="s">
        <v>249</v>
      </c>
      <c r="I781" s="48">
        <v>39.46</v>
      </c>
      <c r="L781" s="209">
        <f>'MD Rates'!G254</f>
        <v>40.049999999999997</v>
      </c>
      <c r="O781" s="6">
        <f>IF(P781="Yes",'MD Rates'!$B$1,R781)</f>
        <v>44652</v>
      </c>
      <c r="P781" s="5" t="str">
        <f t="shared" si="101"/>
        <v>Yes</v>
      </c>
      <c r="R781" s="6">
        <v>44652</v>
      </c>
      <c r="S781" s="48"/>
      <c r="T781" s="42" t="s">
        <v>325</v>
      </c>
      <c r="U781" s="48"/>
    </row>
    <row r="782" spans="1:21" x14ac:dyDescent="0.25">
      <c r="A782" s="83" t="s">
        <v>1017</v>
      </c>
      <c r="B782" s="89" t="s">
        <v>1120</v>
      </c>
      <c r="C782" s="83" t="s">
        <v>963</v>
      </c>
      <c r="D782" t="s">
        <v>325</v>
      </c>
      <c r="F782" t="s">
        <v>250</v>
      </c>
      <c r="I782" s="48">
        <v>32.880000000000003</v>
      </c>
      <c r="L782" s="209">
        <f>'MD Rates'!F254</f>
        <v>33.380000000000003</v>
      </c>
      <c r="O782" s="6">
        <f>IF(P782="Yes",'MD Rates'!$B$1,R782)</f>
        <v>44652</v>
      </c>
      <c r="P782" s="5" t="str">
        <f t="shared" si="101"/>
        <v>Yes</v>
      </c>
      <c r="R782" s="6">
        <v>44652</v>
      </c>
      <c r="S782" s="48"/>
      <c r="T782" s="42" t="s">
        <v>325</v>
      </c>
      <c r="U782" s="48"/>
    </row>
    <row r="783" spans="1:21" x14ac:dyDescent="0.25">
      <c r="A783" s="83" t="s">
        <v>1017</v>
      </c>
      <c r="B783" s="89" t="s">
        <v>1120</v>
      </c>
      <c r="C783" s="83" t="s">
        <v>963</v>
      </c>
      <c r="D783" t="s">
        <v>325</v>
      </c>
      <c r="F783" t="s">
        <v>251</v>
      </c>
      <c r="I783" s="48">
        <v>30.69</v>
      </c>
      <c r="L783" s="209">
        <f>'MD Rates'!E254</f>
        <v>31.15</v>
      </c>
      <c r="O783" s="6">
        <f>IF(P783="Yes",'MD Rates'!$B$1,R783)</f>
        <v>44652</v>
      </c>
      <c r="P783" s="5" t="str">
        <f t="shared" si="101"/>
        <v>Yes</v>
      </c>
      <c r="R783" s="6">
        <v>44652</v>
      </c>
      <c r="S783" s="48"/>
      <c r="T783" s="42" t="s">
        <v>325</v>
      </c>
      <c r="U783" s="48"/>
    </row>
    <row r="784" spans="1:21" x14ac:dyDescent="0.25">
      <c r="A784" s="83" t="s">
        <v>1017</v>
      </c>
      <c r="B784" s="89" t="s">
        <v>1120</v>
      </c>
      <c r="C784" s="83" t="s">
        <v>967</v>
      </c>
      <c r="D784" t="s">
        <v>325</v>
      </c>
      <c r="F784" t="s">
        <v>252</v>
      </c>
      <c r="I784" s="48">
        <v>24.5</v>
      </c>
      <c r="L784" s="209">
        <f>'MD Rates'!G251</f>
        <v>24.86</v>
      </c>
      <c r="O784" s="6">
        <f>IF(P784="Yes",'MD Rates'!$B$1,R784)</f>
        <v>44652</v>
      </c>
      <c r="P784" s="5" t="str">
        <f t="shared" si="101"/>
        <v>Yes</v>
      </c>
      <c r="R784" s="6">
        <v>44652</v>
      </c>
      <c r="S784" s="48"/>
      <c r="T784" s="42" t="s">
        <v>325</v>
      </c>
      <c r="U784" s="48"/>
    </row>
    <row r="785" spans="1:21" x14ac:dyDescent="0.25">
      <c r="A785" s="83" t="s">
        <v>1017</v>
      </c>
      <c r="B785" s="89" t="s">
        <v>1120</v>
      </c>
      <c r="C785" s="83" t="s">
        <v>967</v>
      </c>
      <c r="D785" t="s">
        <v>325</v>
      </c>
      <c r="F785" t="s">
        <v>253</v>
      </c>
      <c r="I785" s="48">
        <v>20.420000000000002</v>
      </c>
      <c r="L785" s="209">
        <f>'MD Rates'!F251</f>
        <v>20.72</v>
      </c>
      <c r="O785" s="6">
        <f>IF(P785="Yes",'MD Rates'!$B$1,R785)</f>
        <v>44652</v>
      </c>
      <c r="P785" s="5" t="str">
        <f t="shared" si="101"/>
        <v>Yes</v>
      </c>
      <c r="R785" s="6">
        <v>44652</v>
      </c>
      <c r="S785" s="48"/>
      <c r="T785" s="42" t="s">
        <v>325</v>
      </c>
      <c r="U785" s="48"/>
    </row>
    <row r="786" spans="1:21" x14ac:dyDescent="0.25">
      <c r="A786" s="83" t="s">
        <v>1017</v>
      </c>
      <c r="B786" s="89" t="s">
        <v>1120</v>
      </c>
      <c r="C786" s="83" t="s">
        <v>967</v>
      </c>
      <c r="D786" t="s">
        <v>325</v>
      </c>
      <c r="F786" t="s">
        <v>254</v>
      </c>
      <c r="I786" s="48">
        <v>19.05</v>
      </c>
      <c r="L786" s="209">
        <f>'MD Rates'!E251</f>
        <v>19.329999999999998</v>
      </c>
      <c r="O786" s="6">
        <f>IF(P786="Yes",'MD Rates'!$B$1,R786)</f>
        <v>44652</v>
      </c>
      <c r="P786" s="5" t="str">
        <f t="shared" si="101"/>
        <v>Yes</v>
      </c>
      <c r="R786" s="6">
        <v>44652</v>
      </c>
      <c r="S786" s="48"/>
      <c r="T786" s="42" t="s">
        <v>325</v>
      </c>
      <c r="U786" s="48"/>
    </row>
    <row r="787" spans="1:21" x14ac:dyDescent="0.25">
      <c r="A787" s="83" t="s">
        <v>1017</v>
      </c>
      <c r="B787" s="89" t="s">
        <v>1120</v>
      </c>
      <c r="C787" s="83" t="s">
        <v>967</v>
      </c>
      <c r="D787" t="s">
        <v>325</v>
      </c>
      <c r="F787" t="s">
        <v>246</v>
      </c>
      <c r="I787" s="48">
        <v>34.380000000000003</v>
      </c>
      <c r="L787" s="209">
        <f>Elements!L778</f>
        <v>34.880000000000003</v>
      </c>
      <c r="O787" s="6">
        <f>IF(P787="Yes",'MD Rates'!$B$1,R787)</f>
        <v>44652</v>
      </c>
      <c r="P787" s="5" t="str">
        <f t="shared" si="101"/>
        <v>Yes</v>
      </c>
      <c r="R787" s="6">
        <v>44652</v>
      </c>
      <c r="S787" s="48"/>
      <c r="T787" s="42" t="s">
        <v>325</v>
      </c>
      <c r="U787" s="48"/>
    </row>
    <row r="788" spans="1:21" x14ac:dyDescent="0.25">
      <c r="A788" s="83" t="s">
        <v>1017</v>
      </c>
      <c r="B788" s="89" t="s">
        <v>1120</v>
      </c>
      <c r="C788" s="83" t="s">
        <v>967</v>
      </c>
      <c r="D788" t="s">
        <v>325</v>
      </c>
      <c r="F788" t="s">
        <v>247</v>
      </c>
      <c r="I788" s="48">
        <v>28.65</v>
      </c>
      <c r="L788" s="209">
        <f>L779</f>
        <v>29.07</v>
      </c>
      <c r="O788" s="6">
        <f>IF(P788="Yes",'MD Rates'!$B$1,R788)</f>
        <v>44652</v>
      </c>
      <c r="P788" s="5" t="str">
        <f t="shared" si="101"/>
        <v>Yes</v>
      </c>
      <c r="R788" s="6">
        <v>44652</v>
      </c>
      <c r="S788" s="48"/>
      <c r="T788" s="42" t="s">
        <v>325</v>
      </c>
      <c r="U788" s="48"/>
    </row>
    <row r="789" spans="1:21" x14ac:dyDescent="0.25">
      <c r="A789" s="83" t="s">
        <v>1017</v>
      </c>
      <c r="B789" s="89" t="s">
        <v>1120</v>
      </c>
      <c r="C789" s="83" t="s">
        <v>967</v>
      </c>
      <c r="D789" t="s">
        <v>325</v>
      </c>
      <c r="F789" t="s">
        <v>248</v>
      </c>
      <c r="I789" s="48">
        <v>26.74</v>
      </c>
      <c r="L789" s="209">
        <f>L780</f>
        <v>27.13</v>
      </c>
      <c r="O789" s="6">
        <f>IF(P789="Yes",'MD Rates'!$B$1,R789)</f>
        <v>44652</v>
      </c>
      <c r="P789" s="5" t="str">
        <f t="shared" si="101"/>
        <v>Yes</v>
      </c>
      <c r="R789" s="6">
        <v>44652</v>
      </c>
      <c r="S789" s="48"/>
      <c r="T789" s="42" t="s">
        <v>325</v>
      </c>
      <c r="U789" s="48"/>
    </row>
    <row r="790" spans="1:21" x14ac:dyDescent="0.25">
      <c r="A790" s="83" t="s">
        <v>1017</v>
      </c>
      <c r="B790" s="89" t="s">
        <v>1120</v>
      </c>
      <c r="C790" s="83" t="s">
        <v>967</v>
      </c>
      <c r="D790" t="s">
        <v>325</v>
      </c>
      <c r="F790" t="s">
        <v>249</v>
      </c>
      <c r="I790" s="48">
        <v>39.46</v>
      </c>
      <c r="L790" s="209">
        <f>'MD Rates'!G254</f>
        <v>40.049999999999997</v>
      </c>
      <c r="O790" s="6">
        <f>IF(P790="Yes",'MD Rates'!$B$1,R790)</f>
        <v>44652</v>
      </c>
      <c r="P790" s="5" t="str">
        <f t="shared" si="101"/>
        <v>Yes</v>
      </c>
      <c r="R790" s="6">
        <v>44652</v>
      </c>
      <c r="S790" s="48"/>
      <c r="T790" s="42" t="s">
        <v>325</v>
      </c>
      <c r="U790" s="48"/>
    </row>
    <row r="791" spans="1:21" x14ac:dyDescent="0.25">
      <c r="A791" s="83" t="s">
        <v>1017</v>
      </c>
      <c r="B791" s="89" t="s">
        <v>1120</v>
      </c>
      <c r="C791" s="83" t="s">
        <v>967</v>
      </c>
      <c r="D791" t="s">
        <v>325</v>
      </c>
      <c r="F791" t="s">
        <v>250</v>
      </c>
      <c r="I791" s="48">
        <v>32.880000000000003</v>
      </c>
      <c r="L791" s="209">
        <f>'MD Rates'!F254</f>
        <v>33.380000000000003</v>
      </c>
      <c r="O791" s="6">
        <f>IF(P791="Yes",'MD Rates'!$B$1,R791)</f>
        <v>44652</v>
      </c>
      <c r="P791" s="5" t="str">
        <f t="shared" si="101"/>
        <v>Yes</v>
      </c>
      <c r="R791" s="6">
        <v>44652</v>
      </c>
      <c r="S791" s="48"/>
      <c r="T791" s="42" t="s">
        <v>325</v>
      </c>
      <c r="U791" s="48"/>
    </row>
    <row r="792" spans="1:21" x14ac:dyDescent="0.25">
      <c r="A792" s="83" t="s">
        <v>1017</v>
      </c>
      <c r="B792" s="89" t="s">
        <v>1120</v>
      </c>
      <c r="C792" s="83" t="s">
        <v>967</v>
      </c>
      <c r="D792" t="s">
        <v>325</v>
      </c>
      <c r="F792" t="s">
        <v>251</v>
      </c>
      <c r="I792" s="48">
        <v>30.69</v>
      </c>
      <c r="L792" s="209">
        <f>'MD Rates'!E254</f>
        <v>31.15</v>
      </c>
      <c r="O792" s="6">
        <f>IF(P792="Yes",'MD Rates'!$B$1,R792)</f>
        <v>44652</v>
      </c>
      <c r="P792" s="5" t="str">
        <f t="shared" si="101"/>
        <v>Yes</v>
      </c>
      <c r="R792" s="6">
        <v>44652</v>
      </c>
      <c r="S792" s="48"/>
      <c r="T792" s="42" t="s">
        <v>325</v>
      </c>
      <c r="U792" s="48"/>
    </row>
    <row r="793" spans="1:21" x14ac:dyDescent="0.25">
      <c r="A793" s="83" t="s">
        <v>1017</v>
      </c>
      <c r="B793" s="89" t="s">
        <v>1120</v>
      </c>
      <c r="C793" t="s">
        <v>967</v>
      </c>
      <c r="F793" t="s">
        <v>1018</v>
      </c>
      <c r="I793">
        <v>24.5</v>
      </c>
      <c r="L793" s="209">
        <f>'MD Rates'!G251</f>
        <v>24.86</v>
      </c>
      <c r="O793" s="6">
        <f>IF(P793="Yes",'MD Rates'!$B$1,R793)</f>
        <v>44652</v>
      </c>
      <c r="P793" s="5" t="str">
        <f t="shared" si="101"/>
        <v>Yes</v>
      </c>
      <c r="R793" s="6">
        <v>44652</v>
      </c>
      <c r="S793" s="48"/>
      <c r="T793" s="42" t="s">
        <v>325</v>
      </c>
      <c r="U793" s="48"/>
    </row>
    <row r="794" spans="1:21" x14ac:dyDescent="0.25">
      <c r="A794" s="83" t="s">
        <v>1017</v>
      </c>
      <c r="B794" s="89" t="s">
        <v>1120</v>
      </c>
      <c r="C794" t="s">
        <v>967</v>
      </c>
      <c r="F794" t="s">
        <v>1019</v>
      </c>
      <c r="I794">
        <v>20.420000000000002</v>
      </c>
      <c r="L794" s="209">
        <f>'MD Rates'!F251</f>
        <v>20.72</v>
      </c>
      <c r="O794" s="6">
        <f>IF(P794="Yes",'MD Rates'!$B$1,R794)</f>
        <v>44652</v>
      </c>
      <c r="P794" s="5" t="str">
        <f t="shared" si="101"/>
        <v>Yes</v>
      </c>
      <c r="R794" s="6">
        <v>44652</v>
      </c>
      <c r="S794" s="48"/>
      <c r="T794" s="42" t="s">
        <v>325</v>
      </c>
      <c r="U794" s="48"/>
    </row>
    <row r="795" spans="1:21" x14ac:dyDescent="0.25">
      <c r="A795" s="83" t="s">
        <v>1017</v>
      </c>
      <c r="B795" s="89" t="s">
        <v>1120</v>
      </c>
      <c r="C795" t="s">
        <v>967</v>
      </c>
      <c r="F795" t="s">
        <v>1020</v>
      </c>
      <c r="I795" s="48">
        <v>19.05</v>
      </c>
      <c r="L795" s="209">
        <f>'MD Rates'!E251</f>
        <v>19.329999999999998</v>
      </c>
      <c r="O795" s="6">
        <f>IF(P795="Yes",'MD Rates'!$B$1,R795)</f>
        <v>44652</v>
      </c>
      <c r="P795" s="5" t="str">
        <f t="shared" si="101"/>
        <v>Yes</v>
      </c>
      <c r="R795" s="6">
        <v>44652</v>
      </c>
      <c r="S795" s="48"/>
      <c r="T795" s="42" t="s">
        <v>325</v>
      </c>
      <c r="U795" s="48"/>
    </row>
    <row r="796" spans="1:21" x14ac:dyDescent="0.25">
      <c r="A796" s="83" t="s">
        <v>1017</v>
      </c>
      <c r="B796" s="89" t="s">
        <v>1120</v>
      </c>
      <c r="C796" t="s">
        <v>967</v>
      </c>
      <c r="F796" t="s">
        <v>51</v>
      </c>
      <c r="I796" s="48">
        <v>14.29</v>
      </c>
      <c r="L796" s="209">
        <f>'MD Rates'!D251</f>
        <v>14.5</v>
      </c>
      <c r="O796" s="6">
        <f>IF(P796="Yes",'MD Rates'!$B$1,R796)</f>
        <v>44652</v>
      </c>
      <c r="P796" s="5" t="str">
        <f>IF(I796&lt;&gt;L796,"Yes","No")</f>
        <v>Yes</v>
      </c>
      <c r="R796" s="6">
        <v>44652</v>
      </c>
      <c r="S796" s="48"/>
      <c r="T796" s="42" t="s">
        <v>325</v>
      </c>
      <c r="U796" s="48"/>
    </row>
    <row r="797" spans="1:21" x14ac:dyDescent="0.25">
      <c r="A797" s="83" t="s">
        <v>1017</v>
      </c>
      <c r="B797" s="89" t="s">
        <v>1120</v>
      </c>
      <c r="C797" t="s">
        <v>967</v>
      </c>
      <c r="F797" t="s">
        <v>1021</v>
      </c>
      <c r="I797" s="48">
        <v>30.47</v>
      </c>
      <c r="L797" s="209">
        <f>'MD Rates'!G252</f>
        <v>30.92</v>
      </c>
      <c r="O797" s="6">
        <f>IF(P797="Yes",'MD Rates'!$B$1,R797)</f>
        <v>44652</v>
      </c>
      <c r="P797" s="5" t="str">
        <f t="shared" si="101"/>
        <v>Yes</v>
      </c>
      <c r="R797" s="6">
        <v>44652</v>
      </c>
      <c r="S797" s="48"/>
      <c r="T797" s="42" t="s">
        <v>325</v>
      </c>
      <c r="U797" s="48"/>
    </row>
    <row r="798" spans="1:21" x14ac:dyDescent="0.25">
      <c r="A798" s="83" t="s">
        <v>1017</v>
      </c>
      <c r="B798" s="89" t="s">
        <v>1120</v>
      </c>
      <c r="C798" t="s">
        <v>967</v>
      </c>
      <c r="F798" t="s">
        <v>1022</v>
      </c>
      <c r="I798" s="48">
        <v>25.4</v>
      </c>
      <c r="L798" s="209">
        <f>'MD Rates'!F252</f>
        <v>25.77</v>
      </c>
      <c r="O798" s="6">
        <f>IF(P798="Yes",'MD Rates'!$B$1,R798)</f>
        <v>44652</v>
      </c>
      <c r="P798" s="5" t="str">
        <f t="shared" si="101"/>
        <v>Yes</v>
      </c>
      <c r="R798" s="6">
        <v>44652</v>
      </c>
      <c r="S798" s="48"/>
      <c r="T798" s="42" t="s">
        <v>325</v>
      </c>
      <c r="U798" s="48"/>
    </row>
    <row r="799" spans="1:21" x14ac:dyDescent="0.25">
      <c r="A799" s="83" t="s">
        <v>1017</v>
      </c>
      <c r="B799" s="89" t="s">
        <v>1120</v>
      </c>
      <c r="C799" t="s">
        <v>967</v>
      </c>
      <c r="F799" t="s">
        <v>1023</v>
      </c>
      <c r="I799" s="48">
        <v>23.7</v>
      </c>
      <c r="L799" s="209">
        <f>'MD Rates'!E252</f>
        <v>24.05</v>
      </c>
      <c r="O799" s="6">
        <f>IF(P799="Yes",'MD Rates'!$B$1,R799)</f>
        <v>44652</v>
      </c>
      <c r="P799" s="5" t="str">
        <f t="shared" si="101"/>
        <v>Yes</v>
      </c>
      <c r="R799" s="6">
        <v>44652</v>
      </c>
      <c r="S799" s="48"/>
      <c r="T799" s="42" t="s">
        <v>325</v>
      </c>
      <c r="U799" s="48"/>
    </row>
    <row r="800" spans="1:21" x14ac:dyDescent="0.25">
      <c r="A800" t="s">
        <v>1017</v>
      </c>
      <c r="B800" s="89" t="s">
        <v>1120</v>
      </c>
      <c r="C800" s="190" t="s">
        <v>967</v>
      </c>
      <c r="F800" t="s">
        <v>45</v>
      </c>
      <c r="I800">
        <v>39.46</v>
      </c>
      <c r="L800" s="209">
        <f>'MD Rates'!G255</f>
        <v>40.049999999999997</v>
      </c>
      <c r="O800" s="6">
        <f>IF(P800="Yes",'MD Rates'!$B$1,R800)</f>
        <v>44652</v>
      </c>
      <c r="P800" s="5" t="str">
        <f t="shared" si="101"/>
        <v>Yes</v>
      </c>
      <c r="R800" s="6">
        <v>44652</v>
      </c>
      <c r="S800" s="48"/>
      <c r="T800" s="42" t="s">
        <v>325</v>
      </c>
      <c r="U800" s="48"/>
    </row>
    <row r="801" spans="1:21" x14ac:dyDescent="0.25">
      <c r="A801" t="s">
        <v>1017</v>
      </c>
      <c r="B801" s="89" t="s">
        <v>1120</v>
      </c>
      <c r="C801" s="190" t="s">
        <v>967</v>
      </c>
      <c r="F801" t="s">
        <v>46</v>
      </c>
      <c r="I801">
        <v>32.880000000000003</v>
      </c>
      <c r="L801" s="209">
        <f>'MD Rates'!F255</f>
        <v>33.380000000000003</v>
      </c>
      <c r="O801" s="6">
        <f>IF(P801="Yes",'MD Rates'!$B$1,R801)</f>
        <v>44652</v>
      </c>
      <c r="P801" s="5" t="str">
        <f t="shared" ref="P801:P833" si="102">IF(I801&lt;&gt;L801,"Yes","No")</f>
        <v>Yes</v>
      </c>
      <c r="R801" s="6">
        <v>44652</v>
      </c>
      <c r="S801" s="48"/>
      <c r="T801" s="42" t="s">
        <v>325</v>
      </c>
      <c r="U801" s="48"/>
    </row>
    <row r="802" spans="1:21" x14ac:dyDescent="0.25">
      <c r="A802" t="s">
        <v>1017</v>
      </c>
      <c r="B802" s="89" t="s">
        <v>1120</v>
      </c>
      <c r="C802" s="190" t="s">
        <v>967</v>
      </c>
      <c r="F802" t="s">
        <v>47</v>
      </c>
      <c r="I802">
        <v>30.69</v>
      </c>
      <c r="L802" s="209">
        <f>'MD Rates'!E255</f>
        <v>31.15</v>
      </c>
      <c r="O802" s="6">
        <f>IF(P802="Yes",'MD Rates'!$B$1,R802)</f>
        <v>44652</v>
      </c>
      <c r="P802" s="5" t="str">
        <f t="shared" si="102"/>
        <v>Yes</v>
      </c>
      <c r="R802" s="6">
        <v>44652</v>
      </c>
      <c r="S802" s="48"/>
      <c r="T802" s="42" t="s">
        <v>325</v>
      </c>
      <c r="U802" s="48"/>
    </row>
    <row r="803" spans="1:21" x14ac:dyDescent="0.25">
      <c r="A803" t="s">
        <v>1017</v>
      </c>
      <c r="B803" s="89" t="s">
        <v>1120</v>
      </c>
      <c r="C803" s="190" t="s">
        <v>967</v>
      </c>
      <c r="F803" t="s">
        <v>48</v>
      </c>
      <c r="I803">
        <v>35.82</v>
      </c>
      <c r="L803" s="209">
        <f>'MD Rates'!G256</f>
        <v>36.36</v>
      </c>
      <c r="O803" s="6">
        <f>IF(P803="Yes",'MD Rates'!$B$1,R803)</f>
        <v>44652</v>
      </c>
      <c r="P803" s="5" t="str">
        <f t="shared" si="102"/>
        <v>Yes</v>
      </c>
      <c r="R803" s="6">
        <v>44652</v>
      </c>
      <c r="S803" s="48"/>
      <c r="T803" s="42" t="s">
        <v>325</v>
      </c>
      <c r="U803" s="48"/>
    </row>
    <row r="804" spans="1:21" x14ac:dyDescent="0.25">
      <c r="A804" t="s">
        <v>1017</v>
      </c>
      <c r="B804" s="89" t="s">
        <v>1120</v>
      </c>
      <c r="C804" s="190" t="s">
        <v>967</v>
      </c>
      <c r="F804" t="s">
        <v>49</v>
      </c>
      <c r="I804">
        <v>29.85</v>
      </c>
      <c r="L804" s="209">
        <f>'MD Rates'!F256</f>
        <v>30.3</v>
      </c>
      <c r="O804" s="6">
        <f>IF(P804="Yes",'MD Rates'!$B$1,R804)</f>
        <v>44652</v>
      </c>
      <c r="P804" s="5" t="str">
        <f t="shared" si="102"/>
        <v>Yes</v>
      </c>
      <c r="R804" s="6">
        <v>44652</v>
      </c>
      <c r="S804" s="48"/>
      <c r="T804" s="42" t="s">
        <v>325</v>
      </c>
      <c r="U804" s="48"/>
    </row>
    <row r="805" spans="1:21" x14ac:dyDescent="0.25">
      <c r="A805" t="s">
        <v>1017</v>
      </c>
      <c r="B805" s="89" t="s">
        <v>1120</v>
      </c>
      <c r="C805" s="190" t="s">
        <v>967</v>
      </c>
      <c r="F805" t="s">
        <v>50</v>
      </c>
      <c r="I805" s="48">
        <v>27.86</v>
      </c>
      <c r="L805" s="209">
        <f>'MD Rates'!E256</f>
        <v>28.28</v>
      </c>
      <c r="O805" s="6">
        <f>IF(P805="Yes",'MD Rates'!$B$1,R805)</f>
        <v>44652</v>
      </c>
      <c r="P805" s="5" t="str">
        <f t="shared" si="102"/>
        <v>Yes</v>
      </c>
      <c r="R805" s="6">
        <v>44652</v>
      </c>
      <c r="S805" s="48"/>
      <c r="T805" s="42" t="s">
        <v>325</v>
      </c>
      <c r="U805" s="48"/>
    </row>
    <row r="806" spans="1:21" x14ac:dyDescent="0.25">
      <c r="A806" s="83" t="s">
        <v>1024</v>
      </c>
      <c r="B806" s="89" t="s">
        <v>1120</v>
      </c>
      <c r="C806" s="83" t="s">
        <v>963</v>
      </c>
      <c r="D806" t="s">
        <v>325</v>
      </c>
      <c r="F806" t="s">
        <v>246</v>
      </c>
      <c r="I806" s="48">
        <v>34.380000000000003</v>
      </c>
      <c r="L806" s="209">
        <f>'MD Rates'!G253</f>
        <v>34.880000000000003</v>
      </c>
      <c r="O806" s="6">
        <f>IF(P806="Yes",'MD Rates'!$B$1,R806)</f>
        <v>44652</v>
      </c>
      <c r="P806" s="5" t="str">
        <f t="shared" si="102"/>
        <v>Yes</v>
      </c>
      <c r="R806" s="6">
        <v>44652</v>
      </c>
      <c r="S806" s="48"/>
      <c r="T806" s="42" t="s">
        <v>325</v>
      </c>
      <c r="U806" s="48"/>
    </row>
    <row r="807" spans="1:21" x14ac:dyDescent="0.25">
      <c r="A807" s="83" t="s">
        <v>1024</v>
      </c>
      <c r="B807" s="89" t="s">
        <v>1120</v>
      </c>
      <c r="C807" s="83" t="s">
        <v>963</v>
      </c>
      <c r="D807" t="s">
        <v>325</v>
      </c>
      <c r="F807" t="s">
        <v>247</v>
      </c>
      <c r="I807" s="48">
        <v>28.65</v>
      </c>
      <c r="L807" s="209">
        <f>'MD Rates'!F253</f>
        <v>29.07</v>
      </c>
      <c r="O807" s="6">
        <f>IF(P807="Yes",'MD Rates'!$B$1,R807)</f>
        <v>44652</v>
      </c>
      <c r="P807" s="5" t="str">
        <f t="shared" si="102"/>
        <v>Yes</v>
      </c>
      <c r="R807" s="6">
        <v>44652</v>
      </c>
      <c r="S807" s="48"/>
      <c r="T807" s="42" t="s">
        <v>325</v>
      </c>
      <c r="U807" s="48"/>
    </row>
    <row r="808" spans="1:21" x14ac:dyDescent="0.25">
      <c r="A808" s="83" t="s">
        <v>1024</v>
      </c>
      <c r="B808" s="89" t="s">
        <v>1120</v>
      </c>
      <c r="C808" s="83" t="s">
        <v>963</v>
      </c>
      <c r="D808" t="s">
        <v>325</v>
      </c>
      <c r="F808" t="s">
        <v>248</v>
      </c>
      <c r="I808" s="48">
        <v>26.74</v>
      </c>
      <c r="L808" s="209">
        <f>'MD Rates'!E253</f>
        <v>27.13</v>
      </c>
      <c r="O808" s="6">
        <f>IF(P808="Yes",'MD Rates'!$B$1,R808)</f>
        <v>44652</v>
      </c>
      <c r="P808" s="5" t="str">
        <f t="shared" si="102"/>
        <v>Yes</v>
      </c>
      <c r="R808" s="6">
        <v>44652</v>
      </c>
      <c r="S808" s="48"/>
      <c r="T808" s="42" t="s">
        <v>325</v>
      </c>
      <c r="U808" s="48"/>
    </row>
    <row r="809" spans="1:21" x14ac:dyDescent="0.25">
      <c r="A809" s="83" t="s">
        <v>1024</v>
      </c>
      <c r="B809" s="89" t="s">
        <v>1120</v>
      </c>
      <c r="C809" s="83" t="s">
        <v>963</v>
      </c>
      <c r="D809" t="s">
        <v>325</v>
      </c>
      <c r="F809" t="s">
        <v>249</v>
      </c>
      <c r="I809" s="48">
        <v>39.46</v>
      </c>
      <c r="L809" s="209">
        <f>'MD Rates'!G254</f>
        <v>40.049999999999997</v>
      </c>
      <c r="O809" s="6">
        <f>IF(P809="Yes",'MD Rates'!$B$1,R809)</f>
        <v>44652</v>
      </c>
      <c r="P809" s="5" t="str">
        <f t="shared" si="102"/>
        <v>Yes</v>
      </c>
      <c r="R809" s="6">
        <v>44652</v>
      </c>
      <c r="S809" s="48"/>
      <c r="T809" s="42" t="s">
        <v>325</v>
      </c>
      <c r="U809" s="48"/>
    </row>
    <row r="810" spans="1:21" x14ac:dyDescent="0.25">
      <c r="A810" s="83" t="s">
        <v>1024</v>
      </c>
      <c r="B810" s="89" t="s">
        <v>1120</v>
      </c>
      <c r="C810" s="83" t="s">
        <v>963</v>
      </c>
      <c r="D810" t="s">
        <v>325</v>
      </c>
      <c r="F810" t="s">
        <v>250</v>
      </c>
      <c r="I810" s="48">
        <v>32.880000000000003</v>
      </c>
      <c r="L810" s="209">
        <f>'MD Rates'!F254</f>
        <v>33.380000000000003</v>
      </c>
      <c r="O810" s="6">
        <f>IF(P810="Yes",'MD Rates'!$B$1,R810)</f>
        <v>44652</v>
      </c>
      <c r="P810" s="5" t="str">
        <f t="shared" si="102"/>
        <v>Yes</v>
      </c>
      <c r="R810" s="6">
        <v>44652</v>
      </c>
      <c r="S810" s="48"/>
      <c r="T810" s="42" t="s">
        <v>325</v>
      </c>
      <c r="U810" s="48"/>
    </row>
    <row r="811" spans="1:21" x14ac:dyDescent="0.25">
      <c r="A811" s="83" t="s">
        <v>1024</v>
      </c>
      <c r="B811" s="89" t="s">
        <v>1120</v>
      </c>
      <c r="C811" s="83" t="s">
        <v>963</v>
      </c>
      <c r="D811" t="s">
        <v>325</v>
      </c>
      <c r="F811" t="s">
        <v>251</v>
      </c>
      <c r="I811">
        <v>30.69</v>
      </c>
      <c r="L811" s="209">
        <f>'MD Rates'!E254</f>
        <v>31.15</v>
      </c>
      <c r="O811" s="6">
        <f>IF(P811="Yes",'MD Rates'!$B$1,R811)</f>
        <v>44652</v>
      </c>
      <c r="P811" s="5" t="str">
        <f t="shared" si="102"/>
        <v>Yes</v>
      </c>
      <c r="R811" s="6">
        <v>44652</v>
      </c>
      <c r="S811" s="48"/>
      <c r="T811" s="42" t="s">
        <v>325</v>
      </c>
      <c r="U811" s="48"/>
    </row>
    <row r="812" spans="1:21" x14ac:dyDescent="0.25">
      <c r="A812" s="83" t="s">
        <v>1024</v>
      </c>
      <c r="B812" s="89" t="s">
        <v>1120</v>
      </c>
      <c r="C812" s="83" t="s">
        <v>967</v>
      </c>
      <c r="D812" t="s">
        <v>325</v>
      </c>
      <c r="F812" t="s">
        <v>252</v>
      </c>
      <c r="I812" s="48">
        <v>24.5</v>
      </c>
      <c r="L812" s="209">
        <f>'MD Rates'!G251</f>
        <v>24.86</v>
      </c>
      <c r="O812" s="6">
        <f>IF(P812="Yes",'MD Rates'!$B$1,R812)</f>
        <v>44652</v>
      </c>
      <c r="P812" s="5" t="str">
        <f t="shared" si="102"/>
        <v>Yes</v>
      </c>
      <c r="R812" s="6">
        <v>44652</v>
      </c>
      <c r="S812" s="48"/>
      <c r="T812" s="42" t="s">
        <v>325</v>
      </c>
      <c r="U812" s="48"/>
    </row>
    <row r="813" spans="1:21" x14ac:dyDescent="0.25">
      <c r="A813" s="83" t="s">
        <v>1024</v>
      </c>
      <c r="B813" s="89" t="s">
        <v>1120</v>
      </c>
      <c r="C813" s="83" t="s">
        <v>967</v>
      </c>
      <c r="D813" t="s">
        <v>325</v>
      </c>
      <c r="F813" t="s">
        <v>253</v>
      </c>
      <c r="I813" s="48">
        <v>20.420000000000002</v>
      </c>
      <c r="L813" s="209">
        <f>'MD Rates'!F251</f>
        <v>20.72</v>
      </c>
      <c r="O813" s="6">
        <f>IF(P813="Yes",'MD Rates'!$B$1,R813)</f>
        <v>44652</v>
      </c>
      <c r="P813" s="5" t="str">
        <f t="shared" si="102"/>
        <v>Yes</v>
      </c>
      <c r="R813" s="6">
        <v>44652</v>
      </c>
      <c r="S813" s="48"/>
      <c r="T813" s="42" t="s">
        <v>325</v>
      </c>
      <c r="U813" s="48"/>
    </row>
    <row r="814" spans="1:21" x14ac:dyDescent="0.25">
      <c r="A814" s="83" t="s">
        <v>1024</v>
      </c>
      <c r="B814" s="89" t="s">
        <v>1120</v>
      </c>
      <c r="C814" s="83" t="s">
        <v>967</v>
      </c>
      <c r="D814" t="s">
        <v>325</v>
      </c>
      <c r="F814" t="s">
        <v>254</v>
      </c>
      <c r="I814" s="48">
        <v>19.05</v>
      </c>
      <c r="L814" s="209">
        <f>'MD Rates'!E251</f>
        <v>19.329999999999998</v>
      </c>
      <c r="O814" s="6">
        <f>IF(P814="Yes",'MD Rates'!$B$1,R814)</f>
        <v>44652</v>
      </c>
      <c r="P814" s="5" t="str">
        <f t="shared" si="102"/>
        <v>Yes</v>
      </c>
      <c r="R814" s="6">
        <v>44652</v>
      </c>
      <c r="S814" s="48"/>
      <c r="T814" s="42" t="s">
        <v>325</v>
      </c>
      <c r="U814" s="48"/>
    </row>
    <row r="815" spans="1:21" x14ac:dyDescent="0.25">
      <c r="A815" s="83" t="s">
        <v>1024</v>
      </c>
      <c r="B815" s="89" t="s">
        <v>1120</v>
      </c>
      <c r="C815" s="83" t="s">
        <v>967</v>
      </c>
      <c r="D815" t="s">
        <v>325</v>
      </c>
      <c r="F815" t="s">
        <v>246</v>
      </c>
      <c r="I815" s="48">
        <v>34.380000000000003</v>
      </c>
      <c r="L815" s="209">
        <f t="shared" ref="L815:L823" si="103">L787</f>
        <v>34.880000000000003</v>
      </c>
      <c r="O815" s="6">
        <f>IF(P815="Yes",'MD Rates'!$B$1,R815)</f>
        <v>44652</v>
      </c>
      <c r="P815" s="5" t="str">
        <f t="shared" si="102"/>
        <v>Yes</v>
      </c>
      <c r="R815" s="6">
        <v>44652</v>
      </c>
      <c r="S815" s="48"/>
      <c r="T815" s="42" t="s">
        <v>325</v>
      </c>
      <c r="U815" s="48"/>
    </row>
    <row r="816" spans="1:21" x14ac:dyDescent="0.25">
      <c r="A816" s="83" t="s">
        <v>1024</v>
      </c>
      <c r="B816" s="89" t="s">
        <v>1120</v>
      </c>
      <c r="C816" s="83" t="s">
        <v>967</v>
      </c>
      <c r="D816" t="s">
        <v>325</v>
      </c>
      <c r="F816" t="s">
        <v>247</v>
      </c>
      <c r="I816" s="48">
        <v>28.65</v>
      </c>
      <c r="L816" s="209">
        <f t="shared" si="103"/>
        <v>29.07</v>
      </c>
      <c r="O816" s="6">
        <f>IF(P816="Yes",'MD Rates'!$B$1,R816)</f>
        <v>44652</v>
      </c>
      <c r="P816" s="5" t="str">
        <f t="shared" si="102"/>
        <v>Yes</v>
      </c>
      <c r="R816" s="6">
        <v>44652</v>
      </c>
      <c r="S816" s="48"/>
      <c r="T816" s="42" t="s">
        <v>325</v>
      </c>
      <c r="U816" s="48"/>
    </row>
    <row r="817" spans="1:21" x14ac:dyDescent="0.25">
      <c r="A817" s="83" t="s">
        <v>1024</v>
      </c>
      <c r="B817" s="89" t="s">
        <v>1120</v>
      </c>
      <c r="C817" s="83" t="s">
        <v>967</v>
      </c>
      <c r="D817" t="s">
        <v>325</v>
      </c>
      <c r="F817" t="s">
        <v>248</v>
      </c>
      <c r="I817">
        <v>26.74</v>
      </c>
      <c r="L817" s="209">
        <f t="shared" si="103"/>
        <v>27.13</v>
      </c>
      <c r="O817" s="6">
        <f>IF(P817="Yes",'MD Rates'!$B$1,R817)</f>
        <v>44652</v>
      </c>
      <c r="P817" s="5" t="str">
        <f t="shared" si="102"/>
        <v>Yes</v>
      </c>
      <c r="R817" s="6">
        <v>44652</v>
      </c>
      <c r="S817" s="48"/>
      <c r="T817" s="42" t="s">
        <v>325</v>
      </c>
      <c r="U817" s="48"/>
    </row>
    <row r="818" spans="1:21" x14ac:dyDescent="0.25">
      <c r="A818" s="83" t="s">
        <v>1024</v>
      </c>
      <c r="B818" s="89" t="s">
        <v>1120</v>
      </c>
      <c r="C818" s="83" t="s">
        <v>967</v>
      </c>
      <c r="D818" t="s">
        <v>325</v>
      </c>
      <c r="F818" t="s">
        <v>249</v>
      </c>
      <c r="I818" s="48">
        <v>39.46</v>
      </c>
      <c r="L818" s="209">
        <f t="shared" si="103"/>
        <v>40.049999999999997</v>
      </c>
      <c r="O818" s="6">
        <f>IF(P818="Yes",'MD Rates'!$B$1,R818)</f>
        <v>44652</v>
      </c>
      <c r="P818" s="5" t="str">
        <f t="shared" si="102"/>
        <v>Yes</v>
      </c>
      <c r="R818" s="6">
        <v>44652</v>
      </c>
      <c r="S818" s="48"/>
      <c r="T818" s="42" t="s">
        <v>325</v>
      </c>
      <c r="U818" s="48"/>
    </row>
    <row r="819" spans="1:21" x14ac:dyDescent="0.25">
      <c r="A819" s="83" t="s">
        <v>1024</v>
      </c>
      <c r="B819" s="89" t="s">
        <v>1120</v>
      </c>
      <c r="C819" s="83" t="s">
        <v>967</v>
      </c>
      <c r="D819" t="s">
        <v>325</v>
      </c>
      <c r="F819" t="s">
        <v>250</v>
      </c>
      <c r="I819" s="48">
        <v>32.880000000000003</v>
      </c>
      <c r="L819" s="209">
        <f t="shared" si="103"/>
        <v>33.380000000000003</v>
      </c>
      <c r="O819" s="6">
        <f>IF(P819="Yes",'MD Rates'!$B$1,R819)</f>
        <v>44652</v>
      </c>
      <c r="P819" s="5" t="str">
        <f t="shared" si="102"/>
        <v>Yes</v>
      </c>
      <c r="R819" s="6">
        <v>44652</v>
      </c>
      <c r="S819" s="48"/>
      <c r="T819" s="42" t="s">
        <v>325</v>
      </c>
      <c r="U819" s="48"/>
    </row>
    <row r="820" spans="1:21" x14ac:dyDescent="0.25">
      <c r="A820" s="83" t="s">
        <v>1024</v>
      </c>
      <c r="B820" s="89" t="s">
        <v>1120</v>
      </c>
      <c r="C820" s="83" t="s">
        <v>967</v>
      </c>
      <c r="D820" t="s">
        <v>325</v>
      </c>
      <c r="F820" t="s">
        <v>251</v>
      </c>
      <c r="I820">
        <v>30.69</v>
      </c>
      <c r="L820" s="209">
        <f t="shared" si="103"/>
        <v>31.15</v>
      </c>
      <c r="O820" s="6">
        <f>IF(P820="Yes",'MD Rates'!$B$1,R820)</f>
        <v>44652</v>
      </c>
      <c r="P820" s="5" t="str">
        <f t="shared" si="102"/>
        <v>Yes</v>
      </c>
      <c r="R820" s="6">
        <v>44652</v>
      </c>
      <c r="S820" s="48"/>
      <c r="T820" s="42" t="s">
        <v>325</v>
      </c>
      <c r="U820" s="48"/>
    </row>
    <row r="821" spans="1:21" x14ac:dyDescent="0.25">
      <c r="A821" s="83" t="s">
        <v>1024</v>
      </c>
      <c r="B821" s="89" t="s">
        <v>1120</v>
      </c>
      <c r="C821" t="s">
        <v>967</v>
      </c>
      <c r="F821" t="s">
        <v>1018</v>
      </c>
      <c r="I821" s="48">
        <v>24.5</v>
      </c>
      <c r="L821" s="209">
        <f t="shared" si="103"/>
        <v>24.86</v>
      </c>
      <c r="O821" s="6">
        <f>IF(P821="Yes",'MD Rates'!$B$1,R821)</f>
        <v>44652</v>
      </c>
      <c r="P821" s="5" t="str">
        <f t="shared" si="102"/>
        <v>Yes</v>
      </c>
      <c r="R821" s="6">
        <v>44652</v>
      </c>
      <c r="S821" s="48"/>
      <c r="T821" s="42" t="s">
        <v>325</v>
      </c>
      <c r="U821" s="48"/>
    </row>
    <row r="822" spans="1:21" x14ac:dyDescent="0.25">
      <c r="A822" s="83" t="s">
        <v>1024</v>
      </c>
      <c r="B822" s="89" t="s">
        <v>1120</v>
      </c>
      <c r="C822" t="s">
        <v>967</v>
      </c>
      <c r="F822" t="s">
        <v>1019</v>
      </c>
      <c r="I822" s="48">
        <v>20.420000000000002</v>
      </c>
      <c r="L822" s="209">
        <f t="shared" si="103"/>
        <v>20.72</v>
      </c>
      <c r="O822" s="6">
        <f>IF(P822="Yes",'MD Rates'!$B$1,R822)</f>
        <v>44652</v>
      </c>
      <c r="P822" s="5" t="str">
        <f t="shared" si="102"/>
        <v>Yes</v>
      </c>
      <c r="R822" s="6">
        <v>44652</v>
      </c>
      <c r="S822" s="48"/>
      <c r="T822" s="42" t="s">
        <v>325</v>
      </c>
      <c r="U822" s="48"/>
    </row>
    <row r="823" spans="1:21" x14ac:dyDescent="0.25">
      <c r="A823" s="83" t="s">
        <v>1024</v>
      </c>
      <c r="B823" s="89" t="s">
        <v>1120</v>
      </c>
      <c r="C823" t="s">
        <v>967</v>
      </c>
      <c r="F823" t="s">
        <v>1020</v>
      </c>
      <c r="I823" s="48">
        <v>19.05</v>
      </c>
      <c r="L823" s="209">
        <f t="shared" si="103"/>
        <v>19.329999999999998</v>
      </c>
      <c r="O823" s="6">
        <f>IF(P823="Yes",'MD Rates'!$B$1,R823)</f>
        <v>44652</v>
      </c>
      <c r="P823" s="5" t="str">
        <f t="shared" si="102"/>
        <v>Yes</v>
      </c>
      <c r="R823" s="6">
        <v>44652</v>
      </c>
      <c r="S823" s="48"/>
      <c r="T823" s="42" t="s">
        <v>325</v>
      </c>
      <c r="U823" s="48"/>
    </row>
    <row r="824" spans="1:21" x14ac:dyDescent="0.25">
      <c r="A824" s="83" t="s">
        <v>1024</v>
      </c>
      <c r="B824" s="89" t="s">
        <v>1120</v>
      </c>
      <c r="C824" t="s">
        <v>967</v>
      </c>
      <c r="F824" t="s">
        <v>51</v>
      </c>
      <c r="I824" s="48">
        <v>14.29</v>
      </c>
      <c r="L824" s="209">
        <f>'MD Rates'!D251</f>
        <v>14.5</v>
      </c>
      <c r="O824" s="6">
        <f>IF(P824="Yes",'MD Rates'!$B$1,R824)</f>
        <v>44652</v>
      </c>
      <c r="P824" s="5" t="str">
        <f t="shared" si="102"/>
        <v>Yes</v>
      </c>
      <c r="R824" s="6">
        <v>44652</v>
      </c>
      <c r="S824" s="48"/>
      <c r="T824" s="42" t="s">
        <v>325</v>
      </c>
      <c r="U824" s="48"/>
    </row>
    <row r="825" spans="1:21" x14ac:dyDescent="0.25">
      <c r="A825" s="83" t="s">
        <v>1024</v>
      </c>
      <c r="B825" s="89" t="s">
        <v>1120</v>
      </c>
      <c r="C825" t="s">
        <v>967</v>
      </c>
      <c r="F825" t="s">
        <v>1021</v>
      </c>
      <c r="I825" s="48">
        <v>30.47</v>
      </c>
      <c r="L825" s="209">
        <f>'MD Rates'!G252</f>
        <v>30.92</v>
      </c>
      <c r="O825" s="6">
        <f>IF(P825="Yes",'MD Rates'!$B$1,R825)</f>
        <v>44652</v>
      </c>
      <c r="P825" s="5" t="str">
        <f t="shared" si="102"/>
        <v>Yes</v>
      </c>
      <c r="R825" s="6">
        <v>44652</v>
      </c>
      <c r="S825" s="48"/>
      <c r="T825" s="42" t="s">
        <v>325</v>
      </c>
      <c r="U825" s="48"/>
    </row>
    <row r="826" spans="1:21" x14ac:dyDescent="0.25">
      <c r="A826" s="83" t="s">
        <v>1024</v>
      </c>
      <c r="B826" s="89" t="s">
        <v>1120</v>
      </c>
      <c r="C826" t="s">
        <v>967</v>
      </c>
      <c r="F826" t="s">
        <v>1022</v>
      </c>
      <c r="I826">
        <v>25.4</v>
      </c>
      <c r="L826" s="209">
        <f>L798</f>
        <v>25.77</v>
      </c>
      <c r="O826" s="6">
        <f>IF(P826="Yes",'MD Rates'!$B$1,R826)</f>
        <v>44652</v>
      </c>
      <c r="P826" s="5" t="str">
        <f t="shared" si="102"/>
        <v>Yes</v>
      </c>
      <c r="R826" s="6">
        <v>44652</v>
      </c>
      <c r="S826" s="48"/>
      <c r="T826" s="42" t="s">
        <v>325</v>
      </c>
      <c r="U826" s="48"/>
    </row>
    <row r="827" spans="1:21" x14ac:dyDescent="0.25">
      <c r="A827" s="83" t="s">
        <v>1024</v>
      </c>
      <c r="B827" s="89" t="s">
        <v>1120</v>
      </c>
      <c r="C827" t="s">
        <v>967</v>
      </c>
      <c r="F827" t="s">
        <v>1023</v>
      </c>
      <c r="I827" s="48">
        <v>23.7</v>
      </c>
      <c r="L827" s="209">
        <f>L799</f>
        <v>24.05</v>
      </c>
      <c r="O827" s="6">
        <f>IF(P827="Yes",'MD Rates'!$B$1,R827)</f>
        <v>44652</v>
      </c>
      <c r="P827" s="5" t="str">
        <f t="shared" si="102"/>
        <v>Yes</v>
      </c>
      <c r="R827" s="6">
        <v>44652</v>
      </c>
      <c r="S827" s="48"/>
      <c r="T827" s="42" t="s">
        <v>325</v>
      </c>
      <c r="U827" s="48"/>
    </row>
    <row r="828" spans="1:21" x14ac:dyDescent="0.25">
      <c r="A828" s="83" t="s">
        <v>1024</v>
      </c>
      <c r="B828" s="89" t="s">
        <v>1120</v>
      </c>
      <c r="C828" s="83" t="s">
        <v>967</v>
      </c>
      <c r="F828" t="s">
        <v>48</v>
      </c>
      <c r="I828">
        <v>35.82</v>
      </c>
      <c r="L828" s="209">
        <f>L803</f>
        <v>36.36</v>
      </c>
      <c r="O828" s="6">
        <f>IF(P828="Yes",'MD Rates'!$B$1,R828)</f>
        <v>44652</v>
      </c>
      <c r="P828" s="5" t="str">
        <f t="shared" si="102"/>
        <v>Yes</v>
      </c>
      <c r="R828" s="6">
        <v>44652</v>
      </c>
      <c r="S828" s="48"/>
      <c r="T828" s="42" t="s">
        <v>325</v>
      </c>
      <c r="U828" s="48"/>
    </row>
    <row r="829" spans="1:21" x14ac:dyDescent="0.25">
      <c r="A829" s="83" t="s">
        <v>1024</v>
      </c>
      <c r="B829" s="89" t="s">
        <v>1120</v>
      </c>
      <c r="C829" s="83" t="s">
        <v>967</v>
      </c>
      <c r="F829" t="s">
        <v>49</v>
      </c>
      <c r="I829">
        <v>29.85</v>
      </c>
      <c r="L829" s="209">
        <f>L804</f>
        <v>30.3</v>
      </c>
      <c r="O829" s="6">
        <f>IF(P829="Yes",'MD Rates'!$B$1,R829)</f>
        <v>44652</v>
      </c>
      <c r="P829" s="5" t="str">
        <f t="shared" si="102"/>
        <v>Yes</v>
      </c>
      <c r="R829" s="6">
        <v>44652</v>
      </c>
      <c r="S829" s="48"/>
      <c r="T829" s="42" t="s">
        <v>325</v>
      </c>
      <c r="U829" s="48"/>
    </row>
    <row r="830" spans="1:21" x14ac:dyDescent="0.25">
      <c r="A830" s="83" t="s">
        <v>1024</v>
      </c>
      <c r="B830" s="89" t="s">
        <v>1120</v>
      </c>
      <c r="C830" s="83" t="s">
        <v>967</v>
      </c>
      <c r="F830" t="s">
        <v>50</v>
      </c>
      <c r="I830" s="48">
        <v>27.86</v>
      </c>
      <c r="L830" s="209">
        <f>L805</f>
        <v>28.28</v>
      </c>
      <c r="O830" s="6">
        <f>IF(P830="Yes",'MD Rates'!$B$1,R830)</f>
        <v>44652</v>
      </c>
      <c r="P830" s="5" t="str">
        <f t="shared" si="102"/>
        <v>Yes</v>
      </c>
      <c r="R830" s="6">
        <v>44652</v>
      </c>
      <c r="S830" s="48"/>
      <c r="T830" s="42" t="s">
        <v>325</v>
      </c>
      <c r="U830" s="48"/>
    </row>
    <row r="831" spans="1:21" x14ac:dyDescent="0.25">
      <c r="A831" s="83" t="s">
        <v>1024</v>
      </c>
      <c r="B831" s="89" t="s">
        <v>1120</v>
      </c>
      <c r="C831" t="s">
        <v>967</v>
      </c>
      <c r="F831" t="s">
        <v>45</v>
      </c>
      <c r="I831">
        <v>39.46</v>
      </c>
      <c r="L831" s="209">
        <f>L800</f>
        <v>40.049999999999997</v>
      </c>
      <c r="O831" s="6">
        <f>IF(P831="Yes",'MD Rates'!$B$1,R831)</f>
        <v>44652</v>
      </c>
      <c r="P831" s="5" t="str">
        <f t="shared" si="102"/>
        <v>Yes</v>
      </c>
      <c r="R831" s="6">
        <v>44652</v>
      </c>
      <c r="S831" s="48"/>
      <c r="T831" s="42" t="s">
        <v>325</v>
      </c>
      <c r="U831" s="48"/>
    </row>
    <row r="832" spans="1:21" x14ac:dyDescent="0.25">
      <c r="A832" s="83" t="s">
        <v>1024</v>
      </c>
      <c r="B832" s="89" t="s">
        <v>1120</v>
      </c>
      <c r="C832" t="s">
        <v>967</v>
      </c>
      <c r="F832" t="s">
        <v>46</v>
      </c>
      <c r="I832">
        <v>32.880000000000003</v>
      </c>
      <c r="L832" s="209">
        <f>L801</f>
        <v>33.380000000000003</v>
      </c>
      <c r="O832" s="6">
        <f>IF(P832="Yes",'MD Rates'!$B$1,R832)</f>
        <v>44652</v>
      </c>
      <c r="P832" s="5" t="str">
        <f t="shared" si="102"/>
        <v>Yes</v>
      </c>
      <c r="R832" s="6">
        <v>44652</v>
      </c>
      <c r="S832" s="48"/>
      <c r="T832" s="42" t="s">
        <v>325</v>
      </c>
      <c r="U832" s="48"/>
    </row>
    <row r="833" spans="1:21" x14ac:dyDescent="0.25">
      <c r="A833" s="83" t="s">
        <v>1024</v>
      </c>
      <c r="B833" s="89" t="s">
        <v>1120</v>
      </c>
      <c r="C833" t="s">
        <v>967</v>
      </c>
      <c r="F833" t="s">
        <v>47</v>
      </c>
      <c r="I833">
        <v>30.69</v>
      </c>
      <c r="L833" s="209">
        <f>L802</f>
        <v>31.15</v>
      </c>
      <c r="O833" s="6">
        <f>IF(P833="Yes",'MD Rates'!$B$1,R833)</f>
        <v>44652</v>
      </c>
      <c r="P833" s="5" t="str">
        <f t="shared" si="102"/>
        <v>Yes</v>
      </c>
      <c r="R833" s="6">
        <v>44652</v>
      </c>
      <c r="S833" s="48"/>
      <c r="T833" s="42" t="s">
        <v>325</v>
      </c>
      <c r="U833" s="48"/>
    </row>
    <row r="834" spans="1:21" x14ac:dyDescent="0.25">
      <c r="A834" s="86" t="s">
        <v>1025</v>
      </c>
      <c r="B834" s="89" t="s">
        <v>1120</v>
      </c>
      <c r="C834" s="83" t="s">
        <v>963</v>
      </c>
      <c r="F834" s="83" t="s">
        <v>1026</v>
      </c>
      <c r="I834" s="48">
        <v>90.42</v>
      </c>
      <c r="L834" s="209">
        <f>'MD Rates'!G224</f>
        <v>91.78</v>
      </c>
      <c r="O834" s="6">
        <f>IF(P834="Yes",'MD Rates'!$B$1,R834)</f>
        <v>44652</v>
      </c>
      <c r="P834" s="5" t="str">
        <f t="shared" ref="P834:P839" si="104">IF(I834&lt;&gt;L834,"Yes","No")</f>
        <v>Yes</v>
      </c>
      <c r="R834" s="6">
        <v>44652</v>
      </c>
      <c r="S834" s="48"/>
      <c r="T834" s="42" t="s">
        <v>325</v>
      </c>
      <c r="U834" s="48"/>
    </row>
    <row r="835" spans="1:21" x14ac:dyDescent="0.25">
      <c r="A835" s="86" t="s">
        <v>1025</v>
      </c>
      <c r="B835" s="89" t="s">
        <v>1120</v>
      </c>
      <c r="C835" s="83" t="s">
        <v>963</v>
      </c>
      <c r="F835" s="83" t="s">
        <v>1027</v>
      </c>
      <c r="I835" s="48">
        <v>41.57</v>
      </c>
      <c r="L835" s="209">
        <f>'MD Rates'!G223</f>
        <v>42.19</v>
      </c>
      <c r="O835" s="6">
        <f>IF(P835="Yes",'MD Rates'!$B$1,R835)</f>
        <v>44652</v>
      </c>
      <c r="P835" s="5" t="str">
        <f t="shared" si="104"/>
        <v>Yes</v>
      </c>
      <c r="R835" s="6">
        <v>44652</v>
      </c>
      <c r="S835" s="48"/>
      <c r="T835" s="42" t="s">
        <v>325</v>
      </c>
      <c r="U835" s="48"/>
    </row>
    <row r="836" spans="1:21" x14ac:dyDescent="0.25">
      <c r="A836" s="86" t="s">
        <v>1025</v>
      </c>
      <c r="B836" s="89" t="s">
        <v>1120</v>
      </c>
      <c r="C836" s="83" t="s">
        <v>963</v>
      </c>
      <c r="F836" s="83" t="s">
        <v>1028</v>
      </c>
      <c r="I836" s="48">
        <v>56.57</v>
      </c>
      <c r="L836" s="209">
        <f>'MD Rates'!G222</f>
        <v>57.42</v>
      </c>
      <c r="O836" s="6">
        <f>IF(P836="Yes",'MD Rates'!$B$1,R836)</f>
        <v>44652</v>
      </c>
      <c r="P836" s="5" t="str">
        <f t="shared" si="104"/>
        <v>Yes</v>
      </c>
      <c r="R836" s="6">
        <v>44652</v>
      </c>
      <c r="S836" s="48"/>
      <c r="T836" s="42" t="s">
        <v>325</v>
      </c>
      <c r="U836" s="48"/>
    </row>
    <row r="837" spans="1:21" x14ac:dyDescent="0.25">
      <c r="A837" s="86" t="s">
        <v>1025</v>
      </c>
      <c r="B837" s="89" t="s">
        <v>1120</v>
      </c>
      <c r="C837" s="83" t="s">
        <v>963</v>
      </c>
      <c r="F837" s="83" t="s">
        <v>1029</v>
      </c>
      <c r="I837">
        <v>71.38</v>
      </c>
      <c r="L837" s="209">
        <f>'MD Rates'!G221</f>
        <v>72.45</v>
      </c>
      <c r="O837" s="6">
        <f>IF(P837="Yes",'MD Rates'!$B$1,R837)</f>
        <v>44652</v>
      </c>
      <c r="P837" s="5" t="str">
        <f t="shared" si="104"/>
        <v>Yes</v>
      </c>
      <c r="R837" s="6">
        <v>44652</v>
      </c>
      <c r="S837" s="48"/>
      <c r="T837" s="42" t="s">
        <v>325</v>
      </c>
      <c r="U837" s="48"/>
    </row>
    <row r="838" spans="1:21" x14ac:dyDescent="0.25">
      <c r="A838" s="86" t="s">
        <v>1025</v>
      </c>
      <c r="B838" s="89" t="s">
        <v>1120</v>
      </c>
      <c r="C838" s="83" t="s">
        <v>963</v>
      </c>
      <c r="F838" s="83" t="s">
        <v>1030</v>
      </c>
      <c r="I838" s="48">
        <v>56.57</v>
      </c>
      <c r="L838" s="209">
        <f>'MD Rates'!G222</f>
        <v>57.42</v>
      </c>
      <c r="O838" s="6">
        <f>IF(P838="Yes",'MD Rates'!$B$1,R838)</f>
        <v>44652</v>
      </c>
      <c r="P838" s="5" t="str">
        <f t="shared" si="104"/>
        <v>Yes</v>
      </c>
      <c r="R838" s="6">
        <v>44652</v>
      </c>
      <c r="S838" s="48"/>
      <c r="T838" s="42" t="s">
        <v>325</v>
      </c>
      <c r="U838" s="48"/>
    </row>
    <row r="839" spans="1:21" ht="13" hidden="1" x14ac:dyDescent="0.3">
      <c r="A839" s="86" t="s">
        <v>1025</v>
      </c>
      <c r="B839" s="89" t="s">
        <v>1120</v>
      </c>
      <c r="C839" s="83" t="s">
        <v>963</v>
      </c>
      <c r="F839" s="83" t="s">
        <v>1031</v>
      </c>
      <c r="I839">
        <v>58.56</v>
      </c>
      <c r="L839" s="270">
        <f>'Fees and Allowances'!I116</f>
        <v>58.56</v>
      </c>
      <c r="O839" s="6">
        <f>IF(P839="Yes",'MD Rates'!$B$1,R839)</f>
        <v>38443</v>
      </c>
      <c r="P839" s="5" t="str">
        <f t="shared" si="104"/>
        <v>No</v>
      </c>
      <c r="R839" s="6">
        <v>38443</v>
      </c>
      <c r="S839" s="48"/>
      <c r="U839" s="48"/>
    </row>
    <row r="840" spans="1:21" hidden="1" x14ac:dyDescent="0.25">
      <c r="A840" s="86" t="s">
        <v>29</v>
      </c>
      <c r="B840" s="89" t="s">
        <v>1120</v>
      </c>
      <c r="C840" s="83" t="s">
        <v>966</v>
      </c>
      <c r="F840" s="83" t="s">
        <v>30</v>
      </c>
      <c r="I840" s="84">
        <v>57.27</v>
      </c>
      <c r="J840" s="85"/>
      <c r="K840" s="85"/>
      <c r="L840" s="209">
        <v>57.27</v>
      </c>
      <c r="O840" s="6">
        <f>IF(P840="Yes",'MD Rates'!$B$1,R840)</f>
        <v>38443</v>
      </c>
      <c r="P840" s="5" t="str">
        <f t="shared" ref="P840:P845" si="105">IF(I840&lt;&gt;L840,"Yes","No")</f>
        <v>No</v>
      </c>
      <c r="R840" s="6">
        <v>38443</v>
      </c>
      <c r="S840" s="48"/>
      <c r="U840" s="48"/>
    </row>
    <row r="841" spans="1:21" x14ac:dyDescent="0.25">
      <c r="A841" s="86" t="s">
        <v>29</v>
      </c>
      <c r="B841" s="89" t="s">
        <v>1120</v>
      </c>
      <c r="C841" t="s">
        <v>966</v>
      </c>
      <c r="F841" t="s">
        <v>31</v>
      </c>
      <c r="I841" s="207">
        <v>71.38</v>
      </c>
      <c r="J841" s="85"/>
      <c r="K841" s="85"/>
      <c r="L841" s="209">
        <f>'MD Rates'!G221</f>
        <v>72.45</v>
      </c>
      <c r="O841" s="6">
        <f>IF(P841="Yes",'MD Rates'!$B$1,R841)</f>
        <v>44652</v>
      </c>
      <c r="P841" s="5" t="str">
        <f t="shared" si="105"/>
        <v>Yes</v>
      </c>
      <c r="R841" s="6">
        <v>44652</v>
      </c>
      <c r="S841" s="48"/>
      <c r="T841" s="42" t="s">
        <v>325</v>
      </c>
      <c r="U841" s="48"/>
    </row>
    <row r="842" spans="1:21" hidden="1" x14ac:dyDescent="0.25">
      <c r="A842" s="86" t="s">
        <v>29</v>
      </c>
      <c r="B842" s="89" t="s">
        <v>1120</v>
      </c>
      <c r="C842" s="83" t="s">
        <v>966</v>
      </c>
      <c r="F842" s="83" t="s">
        <v>32</v>
      </c>
      <c r="I842" s="84">
        <v>45.29</v>
      </c>
      <c r="J842" s="85"/>
      <c r="K842" s="85"/>
      <c r="L842" s="202">
        <v>45.29</v>
      </c>
      <c r="O842" s="6">
        <f>IF(P842="Yes",'MD Rates'!$B$1,R842)</f>
        <v>38443</v>
      </c>
      <c r="P842" s="5" t="str">
        <f t="shared" si="105"/>
        <v>No</v>
      </c>
      <c r="R842" s="6">
        <v>38443</v>
      </c>
      <c r="S842" s="48"/>
      <c r="U842" s="48"/>
    </row>
    <row r="843" spans="1:21" hidden="1" x14ac:dyDescent="0.25">
      <c r="A843" s="86" t="s">
        <v>29</v>
      </c>
      <c r="B843" s="89" t="s">
        <v>1120</v>
      </c>
      <c r="C843" s="83" t="s">
        <v>966</v>
      </c>
      <c r="F843" s="83" t="s">
        <v>1026</v>
      </c>
      <c r="I843" s="207">
        <v>72.400000000000006</v>
      </c>
      <c r="J843" s="85"/>
      <c r="K843" s="85"/>
      <c r="L843" s="209">
        <v>72.400000000000006</v>
      </c>
      <c r="O843" s="6">
        <f>IF(P843="Yes",'MD Rates'!$B$1,R843)</f>
        <v>38443</v>
      </c>
      <c r="P843" s="5" t="str">
        <f t="shared" si="105"/>
        <v>No</v>
      </c>
      <c r="R843" s="6">
        <v>38443</v>
      </c>
      <c r="S843" s="48"/>
      <c r="U843" s="48"/>
    </row>
    <row r="844" spans="1:21" x14ac:dyDescent="0.25">
      <c r="A844" s="86" t="s">
        <v>29</v>
      </c>
      <c r="B844" s="89" t="s">
        <v>1120</v>
      </c>
      <c r="C844" s="83" t="s">
        <v>966</v>
      </c>
      <c r="F844" s="83" t="s">
        <v>33</v>
      </c>
      <c r="I844" s="48">
        <v>41.57</v>
      </c>
      <c r="J844" s="85"/>
      <c r="K844" s="85"/>
      <c r="L844" s="209">
        <f>'MD Rates'!G223</f>
        <v>42.19</v>
      </c>
      <c r="O844" s="6">
        <f>IF(P844="Yes",'MD Rates'!$B$1,R844)</f>
        <v>44652</v>
      </c>
      <c r="P844" s="5" t="str">
        <f t="shared" si="105"/>
        <v>Yes</v>
      </c>
      <c r="R844" s="6">
        <v>44652</v>
      </c>
      <c r="S844" s="48"/>
      <c r="T844" s="42" t="s">
        <v>325</v>
      </c>
      <c r="U844" s="48"/>
    </row>
    <row r="845" spans="1:21" x14ac:dyDescent="0.25">
      <c r="A845" s="86" t="s">
        <v>29</v>
      </c>
      <c r="B845" s="89" t="s">
        <v>1120</v>
      </c>
      <c r="C845" s="83" t="s">
        <v>966</v>
      </c>
      <c r="F845" s="83" t="s">
        <v>34</v>
      </c>
      <c r="I845" s="603">
        <v>56.57</v>
      </c>
      <c r="J845" s="85"/>
      <c r="K845" s="85"/>
      <c r="L845" s="209">
        <f>'MD Rates'!G222</f>
        <v>57.42</v>
      </c>
      <c r="O845" s="6">
        <f>IF(P845="Yes",'MD Rates'!$B$1,R845)</f>
        <v>44652</v>
      </c>
      <c r="P845" s="5" t="str">
        <f t="shared" si="105"/>
        <v>Yes</v>
      </c>
      <c r="R845" s="6">
        <v>44652</v>
      </c>
      <c r="S845" s="48"/>
      <c r="T845" s="42" t="s">
        <v>325</v>
      </c>
      <c r="U845" s="48"/>
    </row>
    <row r="846" spans="1:21" x14ac:dyDescent="0.25">
      <c r="A846" s="86" t="s">
        <v>1032</v>
      </c>
      <c r="B846" s="89" t="s">
        <v>1120</v>
      </c>
      <c r="C846" s="83" t="s">
        <v>967</v>
      </c>
      <c r="F846" s="83" t="s">
        <v>349</v>
      </c>
      <c r="I846">
        <v>71.38</v>
      </c>
      <c r="L846" s="209">
        <f>'MD Rates'!G221</f>
        <v>72.45</v>
      </c>
      <c r="O846" s="6">
        <f>IF(P846="Yes",'MD Rates'!$B$1,R846)</f>
        <v>44652</v>
      </c>
      <c r="P846" s="5" t="str">
        <f t="shared" ref="P846:P855" si="106">IF(I846&lt;&gt;L846,"Yes","No")</f>
        <v>Yes</v>
      </c>
      <c r="R846" s="6">
        <v>44652</v>
      </c>
      <c r="S846" s="48"/>
      <c r="T846" s="42" t="s">
        <v>325</v>
      </c>
      <c r="U846" s="48"/>
    </row>
    <row r="847" spans="1:21" x14ac:dyDescent="0.25">
      <c r="A847" s="86" t="s">
        <v>1032</v>
      </c>
      <c r="B847" s="89" t="s">
        <v>1120</v>
      </c>
      <c r="C847" s="83" t="s">
        <v>967</v>
      </c>
      <c r="F847" s="83" t="s">
        <v>1026</v>
      </c>
      <c r="I847" s="48">
        <v>90.42</v>
      </c>
      <c r="L847" s="209">
        <f>'MD Rates'!G224</f>
        <v>91.78</v>
      </c>
      <c r="O847" s="6">
        <f>IF(P847="Yes",'MD Rates'!$B$1,R847)</f>
        <v>44652</v>
      </c>
      <c r="P847" s="5" t="str">
        <f t="shared" si="106"/>
        <v>Yes</v>
      </c>
      <c r="R847" s="6">
        <v>44652</v>
      </c>
      <c r="S847" s="48"/>
      <c r="T847" s="42" t="s">
        <v>325</v>
      </c>
      <c r="U847" s="48"/>
    </row>
    <row r="848" spans="1:21" x14ac:dyDescent="0.25">
      <c r="A848" s="86" t="s">
        <v>1032</v>
      </c>
      <c r="B848" s="89" t="s">
        <v>1120</v>
      </c>
      <c r="C848" s="83" t="s">
        <v>967</v>
      </c>
      <c r="F848" s="42" t="s">
        <v>1033</v>
      </c>
      <c r="I848" s="207">
        <v>41.57</v>
      </c>
      <c r="L848" s="209">
        <f>'MD Rates'!G223</f>
        <v>42.19</v>
      </c>
      <c r="O848" s="6">
        <f>IF(P848="Yes",'MD Rates'!$B$1,R848)</f>
        <v>44652</v>
      </c>
      <c r="P848" s="5" t="str">
        <f t="shared" si="106"/>
        <v>Yes</v>
      </c>
      <c r="R848" s="6">
        <v>44652</v>
      </c>
      <c r="S848" s="48"/>
      <c r="T848" s="42" t="s">
        <v>325</v>
      </c>
      <c r="U848" s="48"/>
    </row>
    <row r="849" spans="1:21" x14ac:dyDescent="0.25">
      <c r="A849" s="86" t="s">
        <v>1032</v>
      </c>
      <c r="B849" s="89" t="s">
        <v>1120</v>
      </c>
      <c r="C849" s="83" t="s">
        <v>967</v>
      </c>
      <c r="F849" s="83" t="s">
        <v>1034</v>
      </c>
      <c r="I849" s="603">
        <v>56.57</v>
      </c>
      <c r="L849" s="209">
        <f>'MD Rates'!G222</f>
        <v>57.42</v>
      </c>
      <c r="O849" s="6">
        <f>IF(P849="Yes",'MD Rates'!$B$1,R849)</f>
        <v>44652</v>
      </c>
      <c r="P849" s="5" t="str">
        <f t="shared" si="106"/>
        <v>Yes</v>
      </c>
      <c r="R849" s="6">
        <v>44652</v>
      </c>
      <c r="S849" s="48"/>
      <c r="T849" s="42" t="s">
        <v>325</v>
      </c>
      <c r="U849" s="48"/>
    </row>
    <row r="850" spans="1:21" x14ac:dyDescent="0.25">
      <c r="A850" s="86" t="s">
        <v>1032</v>
      </c>
      <c r="B850" s="89" t="s">
        <v>1120</v>
      </c>
      <c r="C850" s="83" t="s">
        <v>967</v>
      </c>
      <c r="F850" s="83" t="s">
        <v>1035</v>
      </c>
      <c r="I850" s="603">
        <v>56.57</v>
      </c>
      <c r="L850" s="209">
        <f>'MD Rates'!G222</f>
        <v>57.42</v>
      </c>
      <c r="O850" s="6">
        <f>IF(P850="Yes",'MD Rates'!$B$1,R850)</f>
        <v>44652</v>
      </c>
      <c r="P850" s="5" t="str">
        <f t="shared" si="106"/>
        <v>Yes</v>
      </c>
      <c r="R850" s="6">
        <v>44652</v>
      </c>
      <c r="S850" s="48"/>
      <c r="T850" s="42" t="s">
        <v>325</v>
      </c>
      <c r="U850" s="48"/>
    </row>
    <row r="851" spans="1:21" hidden="1" x14ac:dyDescent="0.25">
      <c r="A851" s="86" t="s">
        <v>1032</v>
      </c>
      <c r="B851" s="89" t="s">
        <v>1120</v>
      </c>
      <c r="C851" s="42" t="s">
        <v>969</v>
      </c>
      <c r="D851" s="86"/>
      <c r="E851" s="86"/>
      <c r="F851" s="83" t="s">
        <v>349</v>
      </c>
      <c r="I851" s="48">
        <v>59.29</v>
      </c>
      <c r="L851" s="202">
        <v>59.29</v>
      </c>
      <c r="O851" s="6">
        <f>IF(P851="Yes",'MD Rates'!$B$1,R851)</f>
        <v>39904</v>
      </c>
      <c r="P851" s="5" t="str">
        <f t="shared" si="106"/>
        <v>No</v>
      </c>
      <c r="R851" s="6">
        <v>39904</v>
      </c>
      <c r="S851" s="48"/>
      <c r="U851" s="48"/>
    </row>
    <row r="852" spans="1:21" ht="13" hidden="1" x14ac:dyDescent="0.3">
      <c r="A852" s="86" t="s">
        <v>1032</v>
      </c>
      <c r="B852" s="89" t="s">
        <v>1120</v>
      </c>
      <c r="C852" s="42" t="s">
        <v>969</v>
      </c>
      <c r="D852" s="86"/>
      <c r="E852" s="86"/>
      <c r="F852" s="83" t="s">
        <v>1026</v>
      </c>
      <c r="I852" s="180">
        <v>75.86</v>
      </c>
      <c r="L852" s="209">
        <v>75.86</v>
      </c>
      <c r="O852" s="6">
        <f>IF(P852="Yes",'MD Rates'!$B$1,R852)</f>
        <v>39904</v>
      </c>
      <c r="P852" s="5" t="str">
        <f t="shared" si="106"/>
        <v>No</v>
      </c>
      <c r="R852" s="6">
        <v>39904</v>
      </c>
      <c r="S852" s="48"/>
      <c r="U852" s="48"/>
    </row>
    <row r="853" spans="1:21" hidden="1" x14ac:dyDescent="0.25">
      <c r="A853" s="86" t="s">
        <v>1032</v>
      </c>
      <c r="B853" s="89" t="s">
        <v>1120</v>
      </c>
      <c r="C853" s="42" t="s">
        <v>969</v>
      </c>
      <c r="D853" s="86"/>
      <c r="E853" s="86"/>
      <c r="F853" s="42" t="s">
        <v>1033</v>
      </c>
      <c r="I853">
        <v>34.5</v>
      </c>
      <c r="L853" s="209">
        <v>34.5</v>
      </c>
      <c r="O853" s="6">
        <f>IF(P853="Yes",'MD Rates'!$B$1,R853)</f>
        <v>39904</v>
      </c>
      <c r="P853" s="5" t="str">
        <f t="shared" si="106"/>
        <v>No</v>
      </c>
      <c r="R853" s="6">
        <v>39904</v>
      </c>
      <c r="S853" s="48"/>
      <c r="U853" s="48"/>
    </row>
    <row r="854" spans="1:21" hidden="1" x14ac:dyDescent="0.25">
      <c r="A854" s="86" t="s">
        <v>1032</v>
      </c>
      <c r="B854" s="89" t="s">
        <v>1120</v>
      </c>
      <c r="C854" s="42" t="s">
        <v>969</v>
      </c>
      <c r="D854" s="86"/>
      <c r="E854" s="86"/>
      <c r="F854" s="83" t="s">
        <v>1034</v>
      </c>
      <c r="I854" s="48">
        <v>47.46</v>
      </c>
      <c r="L854" s="209">
        <v>47.46</v>
      </c>
      <c r="O854" s="6">
        <f>IF(P854="Yes",'MD Rates'!$B$1,R854)</f>
        <v>39904</v>
      </c>
      <c r="P854" s="5" t="str">
        <f t="shared" si="106"/>
        <v>No</v>
      </c>
      <c r="R854" s="6">
        <v>39904</v>
      </c>
      <c r="S854" s="48"/>
      <c r="U854" s="48"/>
    </row>
    <row r="855" spans="1:21" hidden="1" x14ac:dyDescent="0.25">
      <c r="A855" s="86" t="s">
        <v>1032</v>
      </c>
      <c r="B855" s="89" t="s">
        <v>1120</v>
      </c>
      <c r="C855" s="42" t="s">
        <v>969</v>
      </c>
      <c r="D855" s="86"/>
      <c r="E855" s="86"/>
      <c r="F855" s="83" t="s">
        <v>1035</v>
      </c>
      <c r="I855" s="48">
        <v>47.46</v>
      </c>
      <c r="L855" s="209">
        <v>47.46</v>
      </c>
      <c r="O855" s="6">
        <f>IF(P855="Yes",'MD Rates'!$B$1,R855)</f>
        <v>39904</v>
      </c>
      <c r="P855" s="5" t="str">
        <f t="shared" si="106"/>
        <v>No</v>
      </c>
      <c r="R855" s="6">
        <v>39904</v>
      </c>
      <c r="S855" s="48"/>
      <c r="U855" s="48"/>
    </row>
    <row r="856" spans="1:21" x14ac:dyDescent="0.25">
      <c r="A856" s="83" t="s">
        <v>1036</v>
      </c>
      <c r="B856" s="89" t="s">
        <v>1120</v>
      </c>
      <c r="C856" s="83" t="s">
        <v>967</v>
      </c>
      <c r="F856" t="s">
        <v>255</v>
      </c>
      <c r="I856" s="58">
        <v>6153.04</v>
      </c>
      <c r="L856" s="271">
        <f>'MD Rates'!G193</f>
        <v>6245.34</v>
      </c>
      <c r="O856" s="6">
        <f>IF(P856="Yes",'MD Rates'!$B$1,R856)</f>
        <v>44652</v>
      </c>
      <c r="P856" s="5" t="str">
        <f t="shared" ref="P856:P895" si="107">IF(I856&lt;&gt;L856,"Yes","No")</f>
        <v>Yes</v>
      </c>
      <c r="R856" s="6">
        <v>44652</v>
      </c>
      <c r="S856" s="48"/>
      <c r="T856" s="42" t="s">
        <v>325</v>
      </c>
      <c r="U856" s="48"/>
    </row>
    <row r="857" spans="1:21" x14ac:dyDescent="0.25">
      <c r="A857" s="83" t="s">
        <v>1037</v>
      </c>
      <c r="B857" s="89" t="s">
        <v>1120</v>
      </c>
      <c r="C857" s="83" t="s">
        <v>967</v>
      </c>
      <c r="F857" t="s">
        <v>255</v>
      </c>
      <c r="I857" s="58">
        <v>6153.04</v>
      </c>
      <c r="L857" s="271">
        <f>'MD Rates'!G193</f>
        <v>6245.34</v>
      </c>
      <c r="O857" s="6">
        <f>IF(P857="Yes",'MD Rates'!$B$1,R857)</f>
        <v>44652</v>
      </c>
      <c r="P857" s="5" t="str">
        <f t="shared" si="107"/>
        <v>Yes</v>
      </c>
      <c r="R857" s="6">
        <v>44652</v>
      </c>
      <c r="S857" s="48"/>
      <c r="T857" s="42" t="s">
        <v>325</v>
      </c>
      <c r="U857" s="48"/>
    </row>
    <row r="858" spans="1:21" ht="14.5" hidden="1" x14ac:dyDescent="0.35">
      <c r="A858" s="387" t="s">
        <v>645</v>
      </c>
      <c r="B858" s="89" t="s">
        <v>1120</v>
      </c>
      <c r="C858" s="387" t="s">
        <v>963</v>
      </c>
      <c r="D858" s="387" t="s">
        <v>646</v>
      </c>
      <c r="E858" s="42"/>
      <c r="F858" s="387" t="s">
        <v>1091</v>
      </c>
      <c r="G858" s="42"/>
      <c r="H858" s="42"/>
      <c r="I858" s="387">
        <v>0.49399999999999999</v>
      </c>
      <c r="J858" s="42"/>
      <c r="K858" s="42"/>
      <c r="L858" s="269">
        <v>0.49399999999999999</v>
      </c>
      <c r="M858" s="42"/>
      <c r="N858" s="42"/>
      <c r="O858" s="6">
        <f>IF(P858="Yes",'MD Rates'!$B$1,R858)</f>
        <v>40269</v>
      </c>
      <c r="P858" s="5" t="str">
        <f t="shared" si="107"/>
        <v>No</v>
      </c>
      <c r="R858" s="6">
        <v>40269</v>
      </c>
      <c r="S858" s="48"/>
      <c r="U858" s="48"/>
    </row>
    <row r="859" spans="1:21" ht="14.5" hidden="1" x14ac:dyDescent="0.35">
      <c r="A859" s="387" t="s">
        <v>645</v>
      </c>
      <c r="B859" s="89" t="s">
        <v>1120</v>
      </c>
      <c r="C859" s="387" t="s">
        <v>963</v>
      </c>
      <c r="D859" s="387" t="s">
        <v>1086</v>
      </c>
      <c r="E859" s="42"/>
      <c r="F859" s="387" t="s">
        <v>1091</v>
      </c>
      <c r="G859" s="42"/>
      <c r="H859" s="42"/>
      <c r="I859" s="387">
        <v>0.49399999999999999</v>
      </c>
      <c r="J859" s="42"/>
      <c r="K859" s="42"/>
      <c r="L859" s="269">
        <v>0.49399999999999999</v>
      </c>
      <c r="M859" s="42"/>
      <c r="N859" s="42"/>
      <c r="O859" s="6">
        <f>IF(P859="Yes",'MD Rates'!$B$1,R859)</f>
        <v>40269</v>
      </c>
      <c r="P859" s="5" t="str">
        <f t="shared" si="107"/>
        <v>No</v>
      </c>
      <c r="R859" s="6">
        <v>40269</v>
      </c>
      <c r="S859" s="48"/>
      <c r="U859" s="48"/>
    </row>
    <row r="860" spans="1:21" ht="14.5" hidden="1" x14ac:dyDescent="0.35">
      <c r="A860" s="387" t="s">
        <v>645</v>
      </c>
      <c r="B860" s="89" t="s">
        <v>1120</v>
      </c>
      <c r="C860" s="387" t="s">
        <v>963</v>
      </c>
      <c r="D860" s="387" t="s">
        <v>15</v>
      </c>
      <c r="E860" s="42"/>
      <c r="F860" s="387" t="s">
        <v>1091</v>
      </c>
      <c r="G860" s="42"/>
      <c r="H860" s="42"/>
      <c r="I860" s="387">
        <v>0.49399999999999999</v>
      </c>
      <c r="J860" s="42"/>
      <c r="K860" s="42"/>
      <c r="L860" s="269">
        <v>0.49399999999999999</v>
      </c>
      <c r="M860" s="42"/>
      <c r="N860" s="42"/>
      <c r="O860" s="6">
        <f>IF(P860="Yes",'MD Rates'!$B$1,R860)</f>
        <v>40269</v>
      </c>
      <c r="P860" s="5" t="str">
        <f t="shared" si="107"/>
        <v>No</v>
      </c>
      <c r="R860" s="6">
        <v>40269</v>
      </c>
      <c r="S860" s="48"/>
      <c r="U860" s="48"/>
    </row>
    <row r="861" spans="1:21" ht="14.5" hidden="1" x14ac:dyDescent="0.35">
      <c r="A861" s="387" t="s">
        <v>645</v>
      </c>
      <c r="B861" s="89" t="s">
        <v>1120</v>
      </c>
      <c r="C861" s="387" t="s">
        <v>963</v>
      </c>
      <c r="D861" s="387" t="s">
        <v>21</v>
      </c>
      <c r="E861" s="42"/>
      <c r="F861" s="387" t="s">
        <v>1091</v>
      </c>
      <c r="G861" s="42"/>
      <c r="H861" s="42"/>
      <c r="I861" s="387">
        <v>0.49399999999999999</v>
      </c>
      <c r="J861" s="42"/>
      <c r="K861" s="42"/>
      <c r="L861" s="269">
        <v>0.49399999999999999</v>
      </c>
      <c r="M861" s="42"/>
      <c r="N861" s="42"/>
      <c r="O861" s="6">
        <f>IF(P861="Yes",'MD Rates'!$B$1,R861)</f>
        <v>40269</v>
      </c>
      <c r="P861" s="5" t="str">
        <f t="shared" si="107"/>
        <v>No</v>
      </c>
      <c r="R861" s="6">
        <v>40269</v>
      </c>
      <c r="S861" s="48"/>
      <c r="U861" s="48"/>
    </row>
    <row r="862" spans="1:21" ht="14.5" hidden="1" x14ac:dyDescent="0.35">
      <c r="A862" s="387" t="s">
        <v>645</v>
      </c>
      <c r="B862" s="89" t="s">
        <v>1120</v>
      </c>
      <c r="C862" s="387" t="s">
        <v>966</v>
      </c>
      <c r="D862" s="387" t="s">
        <v>36</v>
      </c>
      <c r="E862" s="42"/>
      <c r="F862" s="387" t="s">
        <v>1091</v>
      </c>
      <c r="G862" s="42"/>
      <c r="H862" s="42"/>
      <c r="I862" s="387">
        <v>0.49399999999999999</v>
      </c>
      <c r="J862" s="42"/>
      <c r="K862" s="42"/>
      <c r="L862" s="269">
        <v>0.49399999999999999</v>
      </c>
      <c r="M862" s="42"/>
      <c r="N862" s="42"/>
      <c r="O862" s="6">
        <f>IF(P862="Yes",'MD Rates'!$B$1,R862)</f>
        <v>40269</v>
      </c>
      <c r="P862" s="5" t="str">
        <f t="shared" si="107"/>
        <v>No</v>
      </c>
      <c r="R862" s="6">
        <v>40269</v>
      </c>
      <c r="S862" s="48"/>
      <c r="U862" s="48"/>
    </row>
    <row r="863" spans="1:21" ht="14.5" hidden="1" x14ac:dyDescent="0.35">
      <c r="A863" s="387" t="s">
        <v>645</v>
      </c>
      <c r="B863" s="89" t="s">
        <v>1120</v>
      </c>
      <c r="C863" s="387" t="s">
        <v>966</v>
      </c>
      <c r="D863" s="387" t="s">
        <v>1087</v>
      </c>
      <c r="E863" s="42"/>
      <c r="F863" s="387" t="s">
        <v>1091</v>
      </c>
      <c r="G863" s="42"/>
      <c r="H863" s="42"/>
      <c r="I863" s="387">
        <v>0.49399999999999999</v>
      </c>
      <c r="J863" s="42"/>
      <c r="K863" s="42"/>
      <c r="L863" s="269">
        <v>0.49399999999999999</v>
      </c>
      <c r="M863" s="42"/>
      <c r="N863" s="42"/>
      <c r="O863" s="6">
        <f>IF(P863="Yes",'MD Rates'!$B$1,R863)</f>
        <v>40269</v>
      </c>
      <c r="P863" s="5" t="str">
        <f t="shared" si="107"/>
        <v>No</v>
      </c>
      <c r="R863" s="6">
        <v>40269</v>
      </c>
      <c r="S863" s="48"/>
      <c r="U863" s="48"/>
    </row>
    <row r="864" spans="1:21" ht="14.5" hidden="1" x14ac:dyDescent="0.35">
      <c r="A864" s="387" t="s">
        <v>645</v>
      </c>
      <c r="B864" s="89" t="s">
        <v>1120</v>
      </c>
      <c r="C864" s="387" t="s">
        <v>966</v>
      </c>
      <c r="D864" s="387" t="s">
        <v>16</v>
      </c>
      <c r="E864" s="42"/>
      <c r="F864" s="387" t="s">
        <v>1091</v>
      </c>
      <c r="G864" s="42"/>
      <c r="H864" s="42"/>
      <c r="I864" s="387">
        <v>0.49399999999999999</v>
      </c>
      <c r="J864" s="42"/>
      <c r="K864" s="42"/>
      <c r="L864" s="269">
        <v>0.49399999999999999</v>
      </c>
      <c r="M864" s="42"/>
      <c r="N864" s="42"/>
      <c r="O864" s="6">
        <f>IF(P864="Yes",'MD Rates'!$B$1,R864)</f>
        <v>40269</v>
      </c>
      <c r="P864" s="5" t="str">
        <f t="shared" si="107"/>
        <v>No</v>
      </c>
      <c r="R864" s="6">
        <v>40269</v>
      </c>
      <c r="S864" s="48"/>
      <c r="U864" s="48"/>
    </row>
    <row r="865" spans="1:21" ht="14.5" hidden="1" x14ac:dyDescent="0.35">
      <c r="A865" s="387" t="s">
        <v>645</v>
      </c>
      <c r="B865" s="89" t="s">
        <v>1120</v>
      </c>
      <c r="C865" s="387" t="s">
        <v>967</v>
      </c>
      <c r="D865" s="387" t="s">
        <v>647</v>
      </c>
      <c r="E865" s="42"/>
      <c r="F865" s="387" t="s">
        <v>1091</v>
      </c>
      <c r="G865" s="42"/>
      <c r="H865" s="42"/>
      <c r="I865" s="387">
        <v>0.49399999999999999</v>
      </c>
      <c r="J865" s="42"/>
      <c r="K865" s="42"/>
      <c r="L865" s="269">
        <v>0.49399999999999999</v>
      </c>
      <c r="M865" s="42"/>
      <c r="N865" s="42"/>
      <c r="O865" s="6">
        <f>IF(P865="Yes",'MD Rates'!$B$1,R865)</f>
        <v>40269</v>
      </c>
      <c r="P865" s="5" t="str">
        <f t="shared" si="107"/>
        <v>No</v>
      </c>
      <c r="R865" s="6">
        <v>40269</v>
      </c>
      <c r="S865" s="48"/>
      <c r="U865" s="48"/>
    </row>
    <row r="866" spans="1:21" ht="14.5" hidden="1" x14ac:dyDescent="0.35">
      <c r="A866" s="387" t="s">
        <v>645</v>
      </c>
      <c r="B866" s="89" t="s">
        <v>1120</v>
      </c>
      <c r="C866" s="387" t="s">
        <v>967</v>
      </c>
      <c r="D866" s="387" t="s">
        <v>648</v>
      </c>
      <c r="E866" s="42"/>
      <c r="F866" s="387" t="s">
        <v>1091</v>
      </c>
      <c r="G866" s="42"/>
      <c r="H866" s="42"/>
      <c r="I866" s="387">
        <v>0.49399999999999999</v>
      </c>
      <c r="J866" s="42"/>
      <c r="K866" s="42"/>
      <c r="L866" s="269">
        <v>0.49399999999999999</v>
      </c>
      <c r="M866" s="42"/>
      <c r="N866" s="42"/>
      <c r="O866" s="6">
        <f>IF(P866="Yes",'MD Rates'!$B$1,R866)</f>
        <v>40269</v>
      </c>
      <c r="P866" s="5" t="str">
        <f t="shared" si="107"/>
        <v>No</v>
      </c>
      <c r="R866" s="6">
        <v>40269</v>
      </c>
      <c r="S866" s="48"/>
      <c r="U866" s="48"/>
    </row>
    <row r="867" spans="1:21" ht="14.5" hidden="1" x14ac:dyDescent="0.35">
      <c r="A867" s="387" t="s">
        <v>645</v>
      </c>
      <c r="B867" s="89" t="s">
        <v>1120</v>
      </c>
      <c r="C867" s="387" t="s">
        <v>967</v>
      </c>
      <c r="D867" s="387" t="s">
        <v>364</v>
      </c>
      <c r="E867" s="42"/>
      <c r="F867" s="387" t="s">
        <v>1091</v>
      </c>
      <c r="G867" s="42"/>
      <c r="H867" s="42"/>
      <c r="I867" s="387">
        <v>0.49399999999999999</v>
      </c>
      <c r="J867" s="42"/>
      <c r="K867" s="42"/>
      <c r="L867" s="269">
        <v>0.49399999999999999</v>
      </c>
      <c r="M867" s="42"/>
      <c r="N867" s="42"/>
      <c r="O867" s="6">
        <f>IF(P867="Yes",'MD Rates'!$B$1,R867)</f>
        <v>40269</v>
      </c>
      <c r="P867" s="5" t="str">
        <f t="shared" si="107"/>
        <v>No</v>
      </c>
      <c r="R867" s="6">
        <v>40269</v>
      </c>
      <c r="S867" s="48"/>
      <c r="U867" s="48"/>
    </row>
    <row r="868" spans="1:21" ht="14.5" hidden="1" x14ac:dyDescent="0.35">
      <c r="A868" s="387" t="s">
        <v>645</v>
      </c>
      <c r="B868" s="89" t="s">
        <v>1120</v>
      </c>
      <c r="C868" s="387" t="s">
        <v>967</v>
      </c>
      <c r="D868" s="387" t="s">
        <v>1088</v>
      </c>
      <c r="E868" s="42"/>
      <c r="F868" s="387" t="s">
        <v>1091</v>
      </c>
      <c r="G868" s="42"/>
      <c r="H868" s="42"/>
      <c r="I868" s="387">
        <v>0.49399999999999999</v>
      </c>
      <c r="J868" s="42"/>
      <c r="K868" s="42"/>
      <c r="L868" s="269">
        <v>0.49399999999999999</v>
      </c>
      <c r="M868" s="42"/>
      <c r="N868" s="42"/>
      <c r="O868" s="6">
        <f>IF(P868="Yes",'MD Rates'!$B$1,R868)</f>
        <v>40269</v>
      </c>
      <c r="P868" s="5" t="str">
        <f t="shared" si="107"/>
        <v>No</v>
      </c>
      <c r="R868" s="6">
        <v>40269</v>
      </c>
      <c r="S868" s="48"/>
      <c r="U868" s="48"/>
    </row>
    <row r="869" spans="1:21" ht="14.5" hidden="1" x14ac:dyDescent="0.35">
      <c r="A869" s="387" t="s">
        <v>645</v>
      </c>
      <c r="B869" s="89" t="s">
        <v>1120</v>
      </c>
      <c r="C869" s="387" t="s">
        <v>967</v>
      </c>
      <c r="D869" s="387" t="s">
        <v>363</v>
      </c>
      <c r="F869" s="387" t="s">
        <v>1091</v>
      </c>
      <c r="G869" s="42"/>
      <c r="H869" s="42"/>
      <c r="I869" s="387">
        <v>0.49399999999999999</v>
      </c>
      <c r="J869" s="42"/>
      <c r="L869" s="269">
        <v>0.49399999999999999</v>
      </c>
      <c r="O869" s="6">
        <f>IF(P869="Yes",'MD Rates'!$B$1,R869)</f>
        <v>40269</v>
      </c>
      <c r="P869" s="5" t="str">
        <f t="shared" si="107"/>
        <v>No</v>
      </c>
      <c r="R869" s="6">
        <v>40269</v>
      </c>
      <c r="S869" s="48"/>
      <c r="U869" s="48"/>
    </row>
    <row r="870" spans="1:21" ht="14.5" hidden="1" x14ac:dyDescent="0.35">
      <c r="A870" s="387" t="s">
        <v>645</v>
      </c>
      <c r="B870" s="89" t="s">
        <v>1120</v>
      </c>
      <c r="C870" s="387" t="s">
        <v>967</v>
      </c>
      <c r="D870" s="387" t="s">
        <v>1089</v>
      </c>
      <c r="F870" s="387" t="s">
        <v>1091</v>
      </c>
      <c r="G870" s="42"/>
      <c r="H870" s="42"/>
      <c r="I870" s="387">
        <v>0.49399999999999999</v>
      </c>
      <c r="J870" s="42"/>
      <c r="L870" s="269">
        <v>0.49399999999999999</v>
      </c>
      <c r="O870" s="6">
        <f>IF(P870="Yes",'MD Rates'!$B$1,R870)</f>
        <v>40269</v>
      </c>
      <c r="P870" s="5" t="str">
        <f t="shared" si="107"/>
        <v>No</v>
      </c>
      <c r="R870" s="6">
        <v>40269</v>
      </c>
      <c r="S870" s="48"/>
      <c r="U870" s="48"/>
    </row>
    <row r="871" spans="1:21" ht="14.5" hidden="1" x14ac:dyDescent="0.35">
      <c r="A871" s="387" t="s">
        <v>645</v>
      </c>
      <c r="B871" s="89" t="s">
        <v>1120</v>
      </c>
      <c r="C871" s="387" t="s">
        <v>967</v>
      </c>
      <c r="D871" s="387" t="s">
        <v>367</v>
      </c>
      <c r="F871" s="387" t="s">
        <v>1091</v>
      </c>
      <c r="G871" s="42"/>
      <c r="H871" s="42"/>
      <c r="I871" s="387">
        <v>0.496</v>
      </c>
      <c r="J871" s="42"/>
      <c r="L871" s="269">
        <v>0.496</v>
      </c>
      <c r="O871" s="6">
        <f>IF(P871="Yes",'MD Rates'!$B$1,R871)</f>
        <v>40269</v>
      </c>
      <c r="P871" s="5" t="str">
        <f t="shared" si="107"/>
        <v>No</v>
      </c>
      <c r="R871" s="6">
        <v>40269</v>
      </c>
      <c r="S871" s="48"/>
      <c r="U871" s="48"/>
    </row>
    <row r="872" spans="1:21" ht="14.5" hidden="1" x14ac:dyDescent="0.35">
      <c r="A872" s="387" t="s">
        <v>645</v>
      </c>
      <c r="B872" s="89" t="s">
        <v>1120</v>
      </c>
      <c r="C872" s="387" t="s">
        <v>967</v>
      </c>
      <c r="D872" s="387" t="s">
        <v>1090</v>
      </c>
      <c r="F872" s="387" t="s">
        <v>1091</v>
      </c>
      <c r="G872" s="42"/>
      <c r="H872" s="42"/>
      <c r="I872" s="387">
        <v>0.49399999999999999</v>
      </c>
      <c r="J872" s="42"/>
      <c r="L872" s="269">
        <v>0.49399999999999999</v>
      </c>
      <c r="O872" s="6">
        <f>IF(P872="Yes",'MD Rates'!$B$1,R872)</f>
        <v>40269</v>
      </c>
      <c r="P872" s="5" t="str">
        <f t="shared" si="107"/>
        <v>No</v>
      </c>
      <c r="R872" s="6">
        <v>40269</v>
      </c>
      <c r="S872" s="48"/>
      <c r="U872" s="48"/>
    </row>
    <row r="873" spans="1:21" ht="14.5" hidden="1" x14ac:dyDescent="0.35">
      <c r="A873" s="387" t="s">
        <v>645</v>
      </c>
      <c r="B873" s="89" t="s">
        <v>1120</v>
      </c>
      <c r="C873" s="387" t="s">
        <v>967</v>
      </c>
      <c r="D873" s="387" t="s">
        <v>365</v>
      </c>
      <c r="F873" s="387" t="s">
        <v>1091</v>
      </c>
      <c r="G873" s="42"/>
      <c r="H873" s="42"/>
      <c r="I873" s="387">
        <v>0.496</v>
      </c>
      <c r="J873" s="42"/>
      <c r="L873" s="269">
        <v>0.496</v>
      </c>
      <c r="O873" s="6">
        <f>IF(P873="Yes",'MD Rates'!$B$1,R873)</f>
        <v>40269</v>
      </c>
      <c r="P873" s="5" t="str">
        <f t="shared" si="107"/>
        <v>No</v>
      </c>
      <c r="R873" s="6">
        <v>40269</v>
      </c>
      <c r="S873" s="48"/>
      <c r="U873" s="48"/>
    </row>
    <row r="874" spans="1:21" ht="14.5" hidden="1" x14ac:dyDescent="0.35">
      <c r="A874" s="387" t="s">
        <v>645</v>
      </c>
      <c r="B874" s="89" t="s">
        <v>1120</v>
      </c>
      <c r="C874" s="387" t="s">
        <v>967</v>
      </c>
      <c r="D874" s="387" t="s">
        <v>337</v>
      </c>
      <c r="F874" s="387" t="s">
        <v>1091</v>
      </c>
      <c r="G874" s="42"/>
      <c r="H874" s="42"/>
      <c r="I874" s="387">
        <v>0.49399999999999999</v>
      </c>
      <c r="J874" s="42"/>
      <c r="L874" s="269">
        <v>0.49399999999999999</v>
      </c>
      <c r="O874" s="6">
        <f>IF(P874="Yes",'MD Rates'!$B$1,R874)</f>
        <v>40269</v>
      </c>
      <c r="P874" s="5" t="str">
        <f t="shared" si="107"/>
        <v>No</v>
      </c>
      <c r="R874" s="6">
        <v>40269</v>
      </c>
      <c r="S874" s="48"/>
      <c r="U874" s="48"/>
    </row>
    <row r="875" spans="1:21" ht="14.5" hidden="1" x14ac:dyDescent="0.35">
      <c r="A875" s="387" t="s">
        <v>645</v>
      </c>
      <c r="B875" s="89" t="s">
        <v>1120</v>
      </c>
      <c r="C875" s="387" t="s">
        <v>967</v>
      </c>
      <c r="D875" s="387" t="s">
        <v>649</v>
      </c>
      <c r="F875" s="387" t="s">
        <v>1091</v>
      </c>
      <c r="G875" s="42"/>
      <c r="H875" s="42"/>
      <c r="I875" s="387">
        <v>0.49399999999999999</v>
      </c>
      <c r="J875" s="42"/>
      <c r="L875" s="269">
        <v>0.49399999999999999</v>
      </c>
      <c r="O875" s="6">
        <f>IF(P875="Yes",'MD Rates'!$B$1,R875)</f>
        <v>40269</v>
      </c>
      <c r="P875" s="5" t="str">
        <f t="shared" si="107"/>
        <v>No</v>
      </c>
      <c r="R875" s="6">
        <v>40269</v>
      </c>
      <c r="S875" s="48"/>
      <c r="U875" s="48"/>
    </row>
    <row r="876" spans="1:21" ht="14.5" hidden="1" x14ac:dyDescent="0.35">
      <c r="A876" s="387" t="s">
        <v>645</v>
      </c>
      <c r="B876" s="89" t="s">
        <v>1120</v>
      </c>
      <c r="C876" s="387" t="s">
        <v>967</v>
      </c>
      <c r="D876" s="387" t="s">
        <v>338</v>
      </c>
      <c r="F876" s="387" t="s">
        <v>1091</v>
      </c>
      <c r="G876" s="42"/>
      <c r="H876" s="42"/>
      <c r="I876" s="387">
        <v>0.49399999999999999</v>
      </c>
      <c r="J876" s="42"/>
      <c r="L876" s="269">
        <v>0.49399999999999999</v>
      </c>
      <c r="O876" s="6">
        <f>IF(P876="Yes",'MD Rates'!$B$1,R876)</f>
        <v>40269</v>
      </c>
      <c r="P876" s="5" t="str">
        <f t="shared" si="107"/>
        <v>No</v>
      </c>
      <c r="R876" s="6">
        <v>40269</v>
      </c>
      <c r="S876" s="48"/>
      <c r="U876" s="48"/>
    </row>
    <row r="877" spans="1:21" ht="14.5" hidden="1" x14ac:dyDescent="0.35">
      <c r="A877" s="387" t="s">
        <v>645</v>
      </c>
      <c r="B877" s="89" t="s">
        <v>1120</v>
      </c>
      <c r="C877" s="387" t="s">
        <v>967</v>
      </c>
      <c r="D877" s="387" t="s">
        <v>18</v>
      </c>
      <c r="F877" s="387" t="s">
        <v>1091</v>
      </c>
      <c r="G877" s="42"/>
      <c r="H877" s="42"/>
      <c r="I877" s="387">
        <v>0.49399999999999999</v>
      </c>
      <c r="J877" s="42"/>
      <c r="L877" s="269">
        <v>0.49399999999999999</v>
      </c>
      <c r="O877" s="6">
        <f>IF(P877="Yes",'MD Rates'!$B$1,R877)</f>
        <v>40269</v>
      </c>
      <c r="P877" s="5" t="str">
        <f t="shared" si="107"/>
        <v>No</v>
      </c>
      <c r="R877" s="6">
        <v>40269</v>
      </c>
      <c r="S877" s="48"/>
      <c r="U877" s="48"/>
    </row>
    <row r="878" spans="1:21" ht="14.5" hidden="1" x14ac:dyDescent="0.35">
      <c r="A878" s="387" t="s">
        <v>645</v>
      </c>
      <c r="B878" s="89" t="s">
        <v>1120</v>
      </c>
      <c r="C878" s="387" t="s">
        <v>967</v>
      </c>
      <c r="D878" s="387" t="s">
        <v>19</v>
      </c>
      <c r="F878" s="387" t="s">
        <v>1091</v>
      </c>
      <c r="G878" s="42"/>
      <c r="H878" s="42"/>
      <c r="I878" s="387">
        <v>0.49399999999999999</v>
      </c>
      <c r="J878" s="42"/>
      <c r="L878" s="269">
        <v>0.49399999999999999</v>
      </c>
      <c r="O878" s="6">
        <f>IF(P878="Yes",'MD Rates'!$B$1,R878)</f>
        <v>40269</v>
      </c>
      <c r="P878" s="5" t="str">
        <f t="shared" si="107"/>
        <v>No</v>
      </c>
      <c r="R878" s="6">
        <v>40269</v>
      </c>
      <c r="S878" s="48"/>
      <c r="U878" s="48"/>
    </row>
    <row r="879" spans="1:21" ht="14.5" hidden="1" x14ac:dyDescent="0.35">
      <c r="A879" s="387" t="s">
        <v>645</v>
      </c>
      <c r="B879" s="89" t="s">
        <v>1120</v>
      </c>
      <c r="C879" s="387" t="s">
        <v>967</v>
      </c>
      <c r="D879" s="387" t="s">
        <v>20</v>
      </c>
      <c r="F879" s="387" t="s">
        <v>1091</v>
      </c>
      <c r="G879" s="42"/>
      <c r="H879" s="42"/>
      <c r="I879" s="387">
        <v>0.49399999999999999</v>
      </c>
      <c r="J879" s="42"/>
      <c r="L879" s="269">
        <v>0.49399999999999999</v>
      </c>
      <c r="O879" s="6">
        <f>IF(P879="Yes",'MD Rates'!$B$1,R879)</f>
        <v>40269</v>
      </c>
      <c r="P879" s="5" t="str">
        <f t="shared" si="107"/>
        <v>No</v>
      </c>
      <c r="R879" s="6">
        <v>40269</v>
      </c>
      <c r="S879" s="48"/>
      <c r="U879" s="48"/>
    </row>
    <row r="880" spans="1:21" ht="14.5" hidden="1" x14ac:dyDescent="0.35">
      <c r="A880" s="387" t="s">
        <v>645</v>
      </c>
      <c r="B880" s="89" t="s">
        <v>1120</v>
      </c>
      <c r="C880" s="387" t="s">
        <v>967</v>
      </c>
      <c r="D880" s="387" t="s">
        <v>38</v>
      </c>
      <c r="F880" s="387" t="s">
        <v>1091</v>
      </c>
      <c r="G880" s="42"/>
      <c r="H880" s="42"/>
      <c r="I880" s="387">
        <v>0.49399999999999999</v>
      </c>
      <c r="J880" s="42"/>
      <c r="L880" s="269">
        <v>0.49399999999999999</v>
      </c>
      <c r="O880" s="6">
        <f>IF(P880="Yes",'MD Rates'!$B$1,R880)</f>
        <v>40269</v>
      </c>
      <c r="P880" s="5" t="str">
        <f t="shared" si="107"/>
        <v>No</v>
      </c>
      <c r="R880" s="6">
        <v>40269</v>
      </c>
      <c r="S880" s="48"/>
      <c r="U880" s="48"/>
    </row>
    <row r="881" spans="1:21" ht="14.5" hidden="1" x14ac:dyDescent="0.35">
      <c r="A881" s="387" t="s">
        <v>645</v>
      </c>
      <c r="B881" s="89" t="s">
        <v>1120</v>
      </c>
      <c r="C881" s="387" t="s">
        <v>967</v>
      </c>
      <c r="D881" s="387" t="s">
        <v>39</v>
      </c>
      <c r="F881" s="387" t="s">
        <v>1091</v>
      </c>
      <c r="G881" s="42"/>
      <c r="H881" s="42"/>
      <c r="I881" s="387">
        <v>0.49399999999999999</v>
      </c>
      <c r="J881" s="42"/>
      <c r="L881" s="269">
        <v>0.49399999999999999</v>
      </c>
      <c r="O881" s="6">
        <f>IF(P881="Yes",'MD Rates'!$B$1,R881)</f>
        <v>40269</v>
      </c>
      <c r="P881" s="5" t="str">
        <f t="shared" si="107"/>
        <v>No</v>
      </c>
      <c r="R881" s="6">
        <v>40269</v>
      </c>
      <c r="S881" s="48"/>
      <c r="U881" s="48"/>
    </row>
    <row r="882" spans="1:21" ht="14.5" hidden="1" x14ac:dyDescent="0.35">
      <c r="A882" s="387" t="s">
        <v>645</v>
      </c>
      <c r="B882" s="89" t="s">
        <v>1120</v>
      </c>
      <c r="C882" s="387" t="s">
        <v>967</v>
      </c>
      <c r="D882" s="387" t="s">
        <v>42</v>
      </c>
      <c r="F882" s="387" t="s">
        <v>1091</v>
      </c>
      <c r="G882" s="42"/>
      <c r="H882" s="42"/>
      <c r="I882" s="387">
        <v>0.49399999999999999</v>
      </c>
      <c r="J882" s="42"/>
      <c r="L882" s="269">
        <v>0.49399999999999999</v>
      </c>
      <c r="O882" s="6">
        <f>IF(P882="Yes",'MD Rates'!$B$1,R882)</f>
        <v>40269</v>
      </c>
      <c r="P882" s="5" t="str">
        <f t="shared" si="107"/>
        <v>No</v>
      </c>
      <c r="R882" s="6">
        <v>40269</v>
      </c>
      <c r="S882" s="48"/>
      <c r="U882" s="48"/>
    </row>
    <row r="883" spans="1:21" ht="14.5" hidden="1" x14ac:dyDescent="0.35">
      <c r="A883" s="387" t="s">
        <v>645</v>
      </c>
      <c r="B883" s="89" t="s">
        <v>1120</v>
      </c>
      <c r="C883" s="387" t="s">
        <v>967</v>
      </c>
      <c r="D883" s="387" t="s">
        <v>43</v>
      </c>
      <c r="F883" s="387" t="s">
        <v>1091</v>
      </c>
      <c r="G883" s="42"/>
      <c r="H883" s="42"/>
      <c r="I883" s="387">
        <v>0.49399999999999999</v>
      </c>
      <c r="J883" s="42"/>
      <c r="L883" s="269">
        <v>0.49399999999999999</v>
      </c>
      <c r="O883" s="6">
        <f>IF(P883="Yes",'MD Rates'!$B$1,R883)</f>
        <v>40269</v>
      </c>
      <c r="P883" s="5" t="str">
        <f t="shared" si="107"/>
        <v>No</v>
      </c>
      <c r="R883" s="6">
        <v>40269</v>
      </c>
      <c r="S883" s="48"/>
      <c r="U883" s="48"/>
    </row>
    <row r="884" spans="1:21" ht="14.5" hidden="1" x14ac:dyDescent="0.35">
      <c r="A884" s="387" t="s">
        <v>1386</v>
      </c>
      <c r="B884" s="89" t="s">
        <v>1120</v>
      </c>
      <c r="C884" s="387" t="s">
        <v>967</v>
      </c>
      <c r="D884" s="387" t="s">
        <v>1384</v>
      </c>
      <c r="F884" s="387" t="s">
        <v>1388</v>
      </c>
      <c r="G884" s="42"/>
      <c r="H884" s="42"/>
      <c r="I884" s="387">
        <v>3</v>
      </c>
      <c r="J884" s="42"/>
      <c r="L884" s="269">
        <v>3</v>
      </c>
      <c r="O884" s="6">
        <f>IF(P884="Yes",'MD Rates'!$B$1,R884)</f>
        <v>44287</v>
      </c>
      <c r="P884" s="5" t="str">
        <f t="shared" si="107"/>
        <v>No</v>
      </c>
      <c r="R884" s="6">
        <v>44287</v>
      </c>
      <c r="S884" s="48"/>
      <c r="U884" s="48"/>
    </row>
    <row r="885" spans="1:21" ht="14.5" hidden="1" x14ac:dyDescent="0.35">
      <c r="A885" s="387" t="s">
        <v>1386</v>
      </c>
      <c r="B885" s="89" t="s">
        <v>1120</v>
      </c>
      <c r="C885" s="387" t="s">
        <v>967</v>
      </c>
      <c r="D885" s="387" t="s">
        <v>1384</v>
      </c>
      <c r="F885" s="387" t="s">
        <v>1389</v>
      </c>
      <c r="G885" s="42"/>
      <c r="H885" s="42"/>
      <c r="I885" s="387">
        <v>5</v>
      </c>
      <c r="J885" s="42"/>
      <c r="L885" s="269">
        <v>5</v>
      </c>
      <c r="O885" s="6">
        <f>IF(P885="Yes",'MD Rates'!$B$1,R885)</f>
        <v>44287</v>
      </c>
      <c r="P885" s="5" t="str">
        <f t="shared" si="107"/>
        <v>No</v>
      </c>
      <c r="R885" s="6">
        <v>44287</v>
      </c>
      <c r="S885" s="48"/>
      <c r="U885" s="48"/>
    </row>
    <row r="886" spans="1:21" ht="14.5" hidden="1" x14ac:dyDescent="0.35">
      <c r="A886" s="387" t="s">
        <v>1386</v>
      </c>
      <c r="B886" s="89" t="s">
        <v>1120</v>
      </c>
      <c r="C886" s="387" t="s">
        <v>967</v>
      </c>
      <c r="D886" s="387" t="s">
        <v>1384</v>
      </c>
      <c r="F886" s="387" t="s">
        <v>1390</v>
      </c>
      <c r="G886" s="42"/>
      <c r="H886" s="42"/>
      <c r="I886" s="387">
        <v>8</v>
      </c>
      <c r="J886" s="42"/>
      <c r="L886" s="269">
        <v>8</v>
      </c>
      <c r="O886" s="6">
        <f>IF(P886="Yes",'MD Rates'!$B$1,R886)</f>
        <v>44287</v>
      </c>
      <c r="P886" s="5" t="str">
        <f t="shared" si="107"/>
        <v>No</v>
      </c>
      <c r="R886" s="6">
        <v>44287</v>
      </c>
      <c r="S886" s="48"/>
      <c r="U886" s="48"/>
    </row>
    <row r="887" spans="1:21" ht="14.5" hidden="1" x14ac:dyDescent="0.35">
      <c r="A887" s="387" t="s">
        <v>1386</v>
      </c>
      <c r="B887" s="89" t="s">
        <v>1120</v>
      </c>
      <c r="C887" s="387" t="s">
        <v>967</v>
      </c>
      <c r="D887" s="387" t="s">
        <v>1385</v>
      </c>
      <c r="F887" s="387" t="s">
        <v>1388</v>
      </c>
      <c r="G887" s="42"/>
      <c r="H887" s="42"/>
      <c r="I887" s="387">
        <v>3</v>
      </c>
      <c r="J887" s="42"/>
      <c r="L887" s="269">
        <v>3</v>
      </c>
      <c r="O887" s="6">
        <f>IF(P887="Yes",'MD Rates'!$B$1,R887)</f>
        <v>44287</v>
      </c>
      <c r="P887" s="5" t="str">
        <f t="shared" si="107"/>
        <v>No</v>
      </c>
      <c r="R887" s="6">
        <v>44287</v>
      </c>
      <c r="S887" s="48"/>
      <c r="U887" s="48"/>
    </row>
    <row r="888" spans="1:21" ht="14.5" hidden="1" x14ac:dyDescent="0.35">
      <c r="A888" s="387" t="s">
        <v>1386</v>
      </c>
      <c r="B888" s="89" t="s">
        <v>1120</v>
      </c>
      <c r="C888" s="387" t="s">
        <v>967</v>
      </c>
      <c r="D888" s="387" t="s">
        <v>1385</v>
      </c>
      <c r="F888" s="387" t="s">
        <v>1389</v>
      </c>
      <c r="G888" s="42"/>
      <c r="H888" s="42"/>
      <c r="I888" s="387">
        <v>5</v>
      </c>
      <c r="J888" s="42"/>
      <c r="L888" s="269">
        <v>5</v>
      </c>
      <c r="O888" s="6">
        <f>IF(P888="Yes",'MD Rates'!$B$1,R888)</f>
        <v>44287</v>
      </c>
      <c r="P888" s="5" t="str">
        <f t="shared" si="107"/>
        <v>No</v>
      </c>
      <c r="R888" s="6">
        <v>44287</v>
      </c>
      <c r="S888" s="48"/>
      <c r="U888" s="48"/>
    </row>
    <row r="889" spans="1:21" ht="14.5" hidden="1" x14ac:dyDescent="0.35">
      <c r="A889" s="387" t="s">
        <v>1386</v>
      </c>
      <c r="B889" s="89" t="s">
        <v>1120</v>
      </c>
      <c r="C889" s="387" t="s">
        <v>967</v>
      </c>
      <c r="D889" s="387" t="s">
        <v>1385</v>
      </c>
      <c r="F889" s="387" t="s">
        <v>1390</v>
      </c>
      <c r="G889" s="42"/>
      <c r="H889" s="42"/>
      <c r="I889" s="387">
        <v>8</v>
      </c>
      <c r="J889" s="42"/>
      <c r="L889" s="269">
        <v>8</v>
      </c>
      <c r="O889" s="6">
        <f>IF(P889="Yes",'MD Rates'!$B$1,R889)</f>
        <v>44287</v>
      </c>
      <c r="P889" s="5" t="str">
        <f t="shared" si="107"/>
        <v>No</v>
      </c>
      <c r="R889" s="6">
        <v>44287</v>
      </c>
      <c r="S889" s="48"/>
      <c r="U889" s="48"/>
    </row>
    <row r="890" spans="1:21" ht="14.5" hidden="1" x14ac:dyDescent="0.35">
      <c r="A890" s="387" t="s">
        <v>1387</v>
      </c>
      <c r="B890" s="89" t="s">
        <v>1120</v>
      </c>
      <c r="C890" s="387" t="s">
        <v>967</v>
      </c>
      <c r="D890" s="387" t="s">
        <v>1384</v>
      </c>
      <c r="F890" s="387" t="s">
        <v>1388</v>
      </c>
      <c r="G890" s="42"/>
      <c r="H890" s="42"/>
      <c r="I890" s="387">
        <v>1</v>
      </c>
      <c r="J890" s="42"/>
      <c r="L890" s="269">
        <v>1</v>
      </c>
      <c r="O890" s="6">
        <f>IF(P890="Yes",'MD Rates'!$B$1,R890)</f>
        <v>44287</v>
      </c>
      <c r="P890" s="5" t="str">
        <f t="shared" si="107"/>
        <v>No</v>
      </c>
      <c r="R890" s="6">
        <v>44287</v>
      </c>
      <c r="S890" s="48"/>
      <c r="U890" s="48"/>
    </row>
    <row r="891" spans="1:21" ht="14.5" hidden="1" x14ac:dyDescent="0.35">
      <c r="A891" s="387" t="s">
        <v>1387</v>
      </c>
      <c r="B891" s="89" t="s">
        <v>1120</v>
      </c>
      <c r="C891" s="387" t="s">
        <v>967</v>
      </c>
      <c r="D891" s="387" t="s">
        <v>1384</v>
      </c>
      <c r="F891" s="387" t="s">
        <v>1389</v>
      </c>
      <c r="G891" s="42"/>
      <c r="H891" s="42"/>
      <c r="I891" s="387">
        <v>2</v>
      </c>
      <c r="J891" s="42"/>
      <c r="L891" s="269">
        <v>2</v>
      </c>
      <c r="O891" s="6">
        <f>IF(P891="Yes",'MD Rates'!$B$1,R891)</f>
        <v>44287</v>
      </c>
      <c r="P891" s="5" t="str">
        <f t="shared" si="107"/>
        <v>No</v>
      </c>
      <c r="R891" s="6">
        <v>44287</v>
      </c>
      <c r="S891" s="48"/>
      <c r="U891" s="48"/>
    </row>
    <row r="892" spans="1:21" ht="14.5" hidden="1" x14ac:dyDescent="0.35">
      <c r="A892" s="387" t="s">
        <v>1387</v>
      </c>
      <c r="B892" s="89" t="s">
        <v>1120</v>
      </c>
      <c r="C892" s="387" t="s">
        <v>967</v>
      </c>
      <c r="D892" s="387" t="s">
        <v>1384</v>
      </c>
      <c r="F892" s="387" t="s">
        <v>1390</v>
      </c>
      <c r="G892" s="42"/>
      <c r="H892" s="42"/>
      <c r="I892" s="387">
        <v>3</v>
      </c>
      <c r="J892" s="42"/>
      <c r="L892" s="269">
        <v>3</v>
      </c>
      <c r="O892" s="6">
        <f>IF(P892="Yes",'MD Rates'!$B$1,R892)</f>
        <v>44287</v>
      </c>
      <c r="P892" s="5" t="str">
        <f t="shared" si="107"/>
        <v>No</v>
      </c>
      <c r="R892" s="6">
        <v>44287</v>
      </c>
      <c r="S892" s="48"/>
      <c r="U892" s="48"/>
    </row>
    <row r="893" spans="1:21" ht="14.5" hidden="1" x14ac:dyDescent="0.35">
      <c r="A893" s="387" t="s">
        <v>1387</v>
      </c>
      <c r="B893" s="89" t="s">
        <v>1120</v>
      </c>
      <c r="C893" s="387" t="s">
        <v>967</v>
      </c>
      <c r="D893" s="387" t="s">
        <v>1385</v>
      </c>
      <c r="F893" s="387" t="s">
        <v>1388</v>
      </c>
      <c r="G893" s="42"/>
      <c r="H893" s="42"/>
      <c r="I893" s="387">
        <v>1</v>
      </c>
      <c r="J893" s="42"/>
      <c r="L893" s="269">
        <v>1</v>
      </c>
      <c r="O893" s="6">
        <f>IF(P893="Yes",'MD Rates'!$B$1,R893)</f>
        <v>44287</v>
      </c>
      <c r="P893" s="5" t="str">
        <f t="shared" si="107"/>
        <v>No</v>
      </c>
      <c r="R893" s="6">
        <v>44287</v>
      </c>
      <c r="S893" s="48"/>
      <c r="U893" s="48"/>
    </row>
    <row r="894" spans="1:21" ht="14.5" hidden="1" x14ac:dyDescent="0.35">
      <c r="A894" s="387" t="s">
        <v>1387</v>
      </c>
      <c r="B894" s="89" t="s">
        <v>1120</v>
      </c>
      <c r="C894" s="387" t="s">
        <v>967</v>
      </c>
      <c r="D894" s="387" t="s">
        <v>1385</v>
      </c>
      <c r="F894" s="387" t="s">
        <v>1389</v>
      </c>
      <c r="G894" s="42"/>
      <c r="H894" s="42"/>
      <c r="I894" s="387">
        <v>2</v>
      </c>
      <c r="J894" s="42"/>
      <c r="L894" s="269">
        <v>2</v>
      </c>
      <c r="O894" s="6">
        <f>IF(P894="Yes",'MD Rates'!$B$1,R894)</f>
        <v>44287</v>
      </c>
      <c r="P894" s="5" t="str">
        <f t="shared" si="107"/>
        <v>No</v>
      </c>
      <c r="R894" s="6">
        <v>44287</v>
      </c>
      <c r="S894" s="48"/>
      <c r="U894" s="48"/>
    </row>
    <row r="895" spans="1:21" ht="14.5" hidden="1" x14ac:dyDescent="0.35">
      <c r="A895" s="387" t="s">
        <v>1387</v>
      </c>
      <c r="B895" s="89" t="s">
        <v>1120</v>
      </c>
      <c r="C895" s="387" t="s">
        <v>967</v>
      </c>
      <c r="D895" s="387" t="s">
        <v>1385</v>
      </c>
      <c r="F895" s="387" t="s">
        <v>1390</v>
      </c>
      <c r="G895" s="42"/>
      <c r="H895" s="42"/>
      <c r="I895" s="387">
        <v>3</v>
      </c>
      <c r="J895" s="42"/>
      <c r="L895" s="269">
        <v>3</v>
      </c>
      <c r="O895" s="6">
        <f>IF(P895="Yes",'MD Rates'!$B$1,R895)</f>
        <v>44287</v>
      </c>
      <c r="P895" s="5" t="str">
        <f t="shared" si="107"/>
        <v>No</v>
      </c>
      <c r="R895" s="6">
        <v>44287</v>
      </c>
      <c r="S895" s="48"/>
      <c r="U895" s="48"/>
    </row>
    <row r="896" spans="1:21" hidden="1" x14ac:dyDescent="0.25">
      <c r="A896" s="83" t="s">
        <v>1038</v>
      </c>
      <c r="B896" s="89" t="s">
        <v>1120</v>
      </c>
      <c r="C896" s="83" t="s">
        <v>963</v>
      </c>
      <c r="F896" s="83" t="s">
        <v>52</v>
      </c>
      <c r="I896">
        <v>970</v>
      </c>
      <c r="L896" s="202">
        <v>970</v>
      </c>
      <c r="O896" s="6">
        <f>IF(P896="Yes",'MD Rates'!$B$1,R896)</f>
        <v>42461</v>
      </c>
      <c r="P896" s="5" t="str">
        <f t="shared" ref="P896:P901" si="108">IF(I896&lt;&gt;L896,"Yes","No")</f>
        <v>No</v>
      </c>
      <c r="R896" s="6">
        <v>42461</v>
      </c>
      <c r="S896" s="48"/>
      <c r="U896" s="48"/>
    </row>
    <row r="897" spans="1:21" hidden="1" x14ac:dyDescent="0.25">
      <c r="A897" s="83" t="s">
        <v>1038</v>
      </c>
      <c r="B897" s="89" t="s">
        <v>1120</v>
      </c>
      <c r="C897" s="83" t="s">
        <v>963</v>
      </c>
      <c r="F897" s="83" t="s">
        <v>53</v>
      </c>
      <c r="I897">
        <v>1932</v>
      </c>
      <c r="L897" s="400">
        <v>1932</v>
      </c>
      <c r="O897" s="6">
        <f>IF(P897="Yes",'MD Rates'!$B$1,R897)</f>
        <v>42461</v>
      </c>
      <c r="P897" s="5" t="str">
        <f t="shared" si="108"/>
        <v>No</v>
      </c>
      <c r="R897" s="6">
        <v>42461</v>
      </c>
      <c r="S897" s="48"/>
      <c r="U897" s="48"/>
    </row>
    <row r="898" spans="1:21" hidden="1" x14ac:dyDescent="0.25">
      <c r="A898" s="83" t="s">
        <v>1038</v>
      </c>
      <c r="B898" s="89" t="s">
        <v>1120</v>
      </c>
      <c r="C898" s="83" t="s">
        <v>963</v>
      </c>
      <c r="F898" s="83" t="s">
        <v>54</v>
      </c>
      <c r="I898">
        <v>2889</v>
      </c>
      <c r="L898" s="400">
        <v>2889</v>
      </c>
      <c r="O898" s="6">
        <f>IF(P898="Yes",'MD Rates'!$B$1,R898)</f>
        <v>42461</v>
      </c>
      <c r="P898" s="5" t="str">
        <f t="shared" si="108"/>
        <v>No</v>
      </c>
      <c r="R898" s="6">
        <v>42461</v>
      </c>
      <c r="S898" s="48"/>
      <c r="U898" s="48"/>
    </row>
    <row r="899" spans="1:21" hidden="1" x14ac:dyDescent="0.25">
      <c r="A899" s="88" t="s">
        <v>1038</v>
      </c>
      <c r="B899" s="89" t="s">
        <v>1120</v>
      </c>
      <c r="C899" t="s">
        <v>966</v>
      </c>
      <c r="F899" t="s">
        <v>52</v>
      </c>
      <c r="I899">
        <v>970</v>
      </c>
      <c r="L899" s="202">
        <f>L896</f>
        <v>970</v>
      </c>
      <c r="O899" s="6">
        <f>IF(P899="Yes",'MD Rates'!#REF!,R899)</f>
        <v>42461</v>
      </c>
      <c r="P899" s="5" t="str">
        <f t="shared" si="108"/>
        <v>No</v>
      </c>
      <c r="R899" s="6">
        <v>42461</v>
      </c>
      <c r="S899" s="48"/>
      <c r="U899" s="48"/>
    </row>
    <row r="900" spans="1:21" hidden="1" x14ac:dyDescent="0.25">
      <c r="A900" s="88" t="s">
        <v>1038</v>
      </c>
      <c r="B900" s="89" t="s">
        <v>1120</v>
      </c>
      <c r="C900" t="s">
        <v>966</v>
      </c>
      <c r="F900" t="s">
        <v>53</v>
      </c>
      <c r="I900">
        <v>1932</v>
      </c>
      <c r="L900" s="202">
        <f>L897</f>
        <v>1932</v>
      </c>
      <c r="O900" s="6">
        <f>IF(P900="Yes",'MD Rates'!#REF!,R900)</f>
        <v>42461</v>
      </c>
      <c r="P900" s="5" t="str">
        <f t="shared" si="108"/>
        <v>No</v>
      </c>
      <c r="R900" s="6">
        <v>42461</v>
      </c>
      <c r="S900" s="48"/>
      <c r="U900" s="48"/>
    </row>
    <row r="901" spans="1:21" hidden="1" x14ac:dyDescent="0.25">
      <c r="A901" s="88" t="s">
        <v>1038</v>
      </c>
      <c r="B901" s="89" t="s">
        <v>1120</v>
      </c>
      <c r="C901" t="s">
        <v>966</v>
      </c>
      <c r="F901" t="s">
        <v>54</v>
      </c>
      <c r="I901">
        <v>2889</v>
      </c>
      <c r="L901" s="202">
        <f>L898</f>
        <v>2889</v>
      </c>
      <c r="O901" s="6">
        <f>IF(P901="Yes",'MD Rates'!#REF!,R901)</f>
        <v>42461</v>
      </c>
      <c r="P901" s="5" t="str">
        <f t="shared" si="108"/>
        <v>No</v>
      </c>
      <c r="R901" s="6">
        <v>42461</v>
      </c>
      <c r="S901" s="48"/>
      <c r="U901" s="48"/>
    </row>
    <row r="902" spans="1:21" hidden="1" x14ac:dyDescent="0.25">
      <c r="A902" s="83" t="s">
        <v>1038</v>
      </c>
      <c r="B902" s="89" t="s">
        <v>1120</v>
      </c>
      <c r="C902" s="83" t="s">
        <v>967</v>
      </c>
      <c r="F902" s="83" t="s">
        <v>52</v>
      </c>
      <c r="I902">
        <v>970</v>
      </c>
      <c r="L902" s="202">
        <f>L896</f>
        <v>970</v>
      </c>
      <c r="O902" s="6">
        <f>IF(P902="Yes",'MD Rates'!$B$1,R902)</f>
        <v>42461</v>
      </c>
      <c r="P902" s="5" t="str">
        <f t="shared" ref="P902:P913" si="109">IF(I902&lt;&gt;L902,"Yes","No")</f>
        <v>No</v>
      </c>
      <c r="R902" s="6">
        <v>42461</v>
      </c>
      <c r="S902" s="48"/>
      <c r="U902" s="48"/>
    </row>
    <row r="903" spans="1:21" hidden="1" x14ac:dyDescent="0.25">
      <c r="A903" s="83" t="s">
        <v>1038</v>
      </c>
      <c r="B903" s="89" t="s">
        <v>1120</v>
      </c>
      <c r="C903" s="83" t="s">
        <v>967</v>
      </c>
      <c r="F903" s="83" t="s">
        <v>53</v>
      </c>
      <c r="I903">
        <v>1932</v>
      </c>
      <c r="L903" s="202">
        <f>L897</f>
        <v>1932</v>
      </c>
      <c r="O903" s="6">
        <f>IF(P903="Yes",'MD Rates'!$B$1,R903)</f>
        <v>42461</v>
      </c>
      <c r="P903" s="5" t="str">
        <f t="shared" si="109"/>
        <v>No</v>
      </c>
      <c r="R903" s="6">
        <v>42461</v>
      </c>
      <c r="S903" s="48"/>
      <c r="U903" s="48"/>
    </row>
    <row r="904" spans="1:21" hidden="1" x14ac:dyDescent="0.25">
      <c r="A904" s="83" t="s">
        <v>1038</v>
      </c>
      <c r="B904" s="89" t="s">
        <v>1120</v>
      </c>
      <c r="C904" s="83" t="s">
        <v>967</v>
      </c>
      <c r="F904" s="83" t="s">
        <v>54</v>
      </c>
      <c r="I904">
        <v>2889</v>
      </c>
      <c r="L904" s="202">
        <f>L898</f>
        <v>2889</v>
      </c>
      <c r="O904" s="6">
        <f>IF(P904="Yes",'MD Rates'!$B$1,R904)</f>
        <v>42461</v>
      </c>
      <c r="P904" s="5" t="str">
        <f t="shared" si="109"/>
        <v>No</v>
      </c>
      <c r="R904" s="6">
        <v>42461</v>
      </c>
      <c r="S904" s="48"/>
      <c r="U904" s="48"/>
    </row>
    <row r="905" spans="1:21" x14ac:dyDescent="0.25">
      <c r="A905" s="88" t="s">
        <v>1038</v>
      </c>
      <c r="B905" s="89" t="s">
        <v>1120</v>
      </c>
      <c r="C905" t="s">
        <v>969</v>
      </c>
      <c r="F905" t="s">
        <v>52</v>
      </c>
      <c r="I905">
        <v>2615</v>
      </c>
      <c r="L905" s="202">
        <f>'MD Rates'!B96</f>
        <v>2655</v>
      </c>
      <c r="O905" s="6">
        <f>IF(P905="Yes",'MD Rates'!$B$1,R905)</f>
        <v>44652</v>
      </c>
      <c r="P905" s="5" t="str">
        <f t="shared" si="109"/>
        <v>Yes</v>
      </c>
      <c r="R905" s="6">
        <v>44652</v>
      </c>
      <c r="S905" s="48"/>
      <c r="T905" s="42" t="s">
        <v>325</v>
      </c>
      <c r="U905" s="48"/>
    </row>
    <row r="906" spans="1:21" x14ac:dyDescent="0.25">
      <c r="A906" s="88" t="s">
        <v>1038</v>
      </c>
      <c r="B906" s="89" t="s">
        <v>1120</v>
      </c>
      <c r="C906" t="s">
        <v>969</v>
      </c>
      <c r="F906" t="s">
        <v>53</v>
      </c>
      <c r="I906">
        <v>5227</v>
      </c>
      <c r="L906" s="202">
        <f>'MD Rates'!B97</f>
        <v>5306</v>
      </c>
      <c r="O906" s="6">
        <f>IF(P906="Yes",'MD Rates'!$B$1,R906)</f>
        <v>44652</v>
      </c>
      <c r="P906" s="5" t="str">
        <f t="shared" si="109"/>
        <v>Yes</v>
      </c>
      <c r="R906" s="6">
        <v>44652</v>
      </c>
      <c r="S906" s="48"/>
      <c r="T906" s="42" t="s">
        <v>325</v>
      </c>
      <c r="U906" s="48"/>
    </row>
    <row r="907" spans="1:21" x14ac:dyDescent="0.25">
      <c r="A907" s="88" t="s">
        <v>1038</v>
      </c>
      <c r="B907" s="89" t="s">
        <v>1120</v>
      </c>
      <c r="C907" t="s">
        <v>969</v>
      </c>
      <c r="F907" t="s">
        <v>54</v>
      </c>
      <c r="I907">
        <v>7837</v>
      </c>
      <c r="L907" s="202">
        <f>'MD Rates'!B98</f>
        <v>7955</v>
      </c>
      <c r="O907" s="6">
        <f>IF(P907="Yes",'MD Rates'!$B$1,R907)</f>
        <v>44652</v>
      </c>
      <c r="P907" s="5" t="str">
        <f t="shared" si="109"/>
        <v>Yes</v>
      </c>
      <c r="R907" s="6">
        <v>44652</v>
      </c>
      <c r="S907" s="48"/>
      <c r="T907" s="42" t="s">
        <v>325</v>
      </c>
      <c r="U907" s="48"/>
    </row>
    <row r="908" spans="1:21" hidden="1" x14ac:dyDescent="0.25">
      <c r="A908" s="83" t="s">
        <v>55</v>
      </c>
      <c r="B908" s="89" t="s">
        <v>1120</v>
      </c>
      <c r="C908" s="83" t="s">
        <v>963</v>
      </c>
      <c r="F908" s="83" t="s">
        <v>52</v>
      </c>
      <c r="I908">
        <v>970</v>
      </c>
      <c r="L908" s="202">
        <f>L902</f>
        <v>970</v>
      </c>
      <c r="O908" s="6">
        <f>IF(P908="Yes",'MD Rates'!$B$1,R908)</f>
        <v>42461</v>
      </c>
      <c r="P908" s="5" t="str">
        <f t="shared" si="109"/>
        <v>No</v>
      </c>
      <c r="R908" s="6">
        <v>42461</v>
      </c>
      <c r="S908" s="48"/>
      <c r="U908" s="48"/>
    </row>
    <row r="909" spans="1:21" hidden="1" x14ac:dyDescent="0.25">
      <c r="A909" s="83" t="s">
        <v>55</v>
      </c>
      <c r="B909" s="89" t="s">
        <v>1120</v>
      </c>
      <c r="C909" s="83" t="s">
        <v>963</v>
      </c>
      <c r="F909" s="83" t="s">
        <v>53</v>
      </c>
      <c r="I909">
        <v>1932</v>
      </c>
      <c r="L909" s="202">
        <f>L903</f>
        <v>1932</v>
      </c>
      <c r="O909" s="6">
        <f>IF(P909="Yes",'MD Rates'!$B$1,R909)</f>
        <v>42461</v>
      </c>
      <c r="P909" s="5" t="str">
        <f t="shared" si="109"/>
        <v>No</v>
      </c>
      <c r="R909" s="6">
        <v>42461</v>
      </c>
      <c r="S909" s="48"/>
      <c r="U909" s="48"/>
    </row>
    <row r="910" spans="1:21" hidden="1" x14ac:dyDescent="0.25">
      <c r="A910" s="83" t="s">
        <v>55</v>
      </c>
      <c r="B910" s="89" t="s">
        <v>1120</v>
      </c>
      <c r="C910" s="83" t="s">
        <v>963</v>
      </c>
      <c r="F910" s="83" t="s">
        <v>54</v>
      </c>
      <c r="I910">
        <v>2889</v>
      </c>
      <c r="L910" s="202">
        <f>L904</f>
        <v>2889</v>
      </c>
      <c r="O910" s="6">
        <f>IF(P910="Yes",'MD Rates'!$B$1,R910)</f>
        <v>42461</v>
      </c>
      <c r="P910" s="5" t="str">
        <f t="shared" si="109"/>
        <v>No</v>
      </c>
      <c r="R910" s="6">
        <v>42461</v>
      </c>
      <c r="S910" s="48"/>
      <c r="U910" s="48"/>
    </row>
    <row r="911" spans="1:21" hidden="1" x14ac:dyDescent="0.25">
      <c r="A911" s="86" t="s">
        <v>55</v>
      </c>
      <c r="B911" s="89" t="s">
        <v>1120</v>
      </c>
      <c r="C911" t="s">
        <v>966</v>
      </c>
      <c r="F911" t="s">
        <v>52</v>
      </c>
      <c r="I911">
        <v>970</v>
      </c>
      <c r="L911" s="202">
        <f>L896</f>
        <v>970</v>
      </c>
      <c r="O911" s="6">
        <f>IF(P911="Yes",'MD Rates'!#REF!,R911)</f>
        <v>42461</v>
      </c>
      <c r="P911" s="5" t="str">
        <f t="shared" si="109"/>
        <v>No</v>
      </c>
      <c r="R911" s="6">
        <v>42461</v>
      </c>
      <c r="S911" s="48"/>
      <c r="U911" s="48"/>
    </row>
    <row r="912" spans="1:21" hidden="1" x14ac:dyDescent="0.25">
      <c r="A912" s="86" t="s">
        <v>55</v>
      </c>
      <c r="B912" s="89" t="s">
        <v>1120</v>
      </c>
      <c r="C912" t="s">
        <v>966</v>
      </c>
      <c r="F912" t="s">
        <v>53</v>
      </c>
      <c r="I912">
        <v>1932</v>
      </c>
      <c r="L912" s="202">
        <f>L897</f>
        <v>1932</v>
      </c>
      <c r="O912" s="6">
        <f>IF(P912="Yes",'MD Rates'!#REF!,R912)</f>
        <v>42461</v>
      </c>
      <c r="P912" s="5" t="str">
        <f t="shared" si="109"/>
        <v>No</v>
      </c>
      <c r="R912" s="6">
        <v>42461</v>
      </c>
      <c r="S912" s="48"/>
      <c r="U912" s="48"/>
    </row>
    <row r="913" spans="1:21" hidden="1" x14ac:dyDescent="0.25">
      <c r="A913" s="86" t="s">
        <v>55</v>
      </c>
      <c r="B913" s="89" t="s">
        <v>1120</v>
      </c>
      <c r="C913" t="s">
        <v>966</v>
      </c>
      <c r="F913" t="s">
        <v>54</v>
      </c>
      <c r="I913">
        <v>2889</v>
      </c>
      <c r="L913" s="202">
        <f>L898</f>
        <v>2889</v>
      </c>
      <c r="O913" s="6">
        <f>IF(P913="Yes",'MD Rates'!#REF!,R913)</f>
        <v>42461</v>
      </c>
      <c r="P913" s="5" t="str">
        <f t="shared" si="109"/>
        <v>No</v>
      </c>
      <c r="R913" s="6">
        <v>42461</v>
      </c>
      <c r="S913" s="48"/>
      <c r="U913" s="48"/>
    </row>
    <row r="914" spans="1:21" hidden="1" x14ac:dyDescent="0.25">
      <c r="A914" s="83" t="s">
        <v>55</v>
      </c>
      <c r="B914" s="89" t="s">
        <v>1120</v>
      </c>
      <c r="C914" s="83" t="s">
        <v>967</v>
      </c>
      <c r="F914" s="83" t="s">
        <v>52</v>
      </c>
      <c r="I914">
        <v>970</v>
      </c>
      <c r="L914" s="202">
        <f>$L$908</f>
        <v>970</v>
      </c>
      <c r="O914" s="6">
        <f>IF(P914="Yes",'MD Rates'!$B$1,R914)</f>
        <v>42461</v>
      </c>
      <c r="P914" s="5" t="str">
        <f t="shared" ref="P914:P925" si="110">IF(I914&lt;&gt;L914,"Yes","No")</f>
        <v>No</v>
      </c>
      <c r="R914" s="6">
        <v>42461</v>
      </c>
      <c r="S914" s="48"/>
      <c r="U914" s="48"/>
    </row>
    <row r="915" spans="1:21" hidden="1" x14ac:dyDescent="0.25">
      <c r="A915" s="83" t="s">
        <v>55</v>
      </c>
      <c r="B915" s="89" t="s">
        <v>1120</v>
      </c>
      <c r="C915" s="83" t="s">
        <v>967</v>
      </c>
      <c r="F915" s="83" t="s">
        <v>53</v>
      </c>
      <c r="I915">
        <v>1932</v>
      </c>
      <c r="L915" s="202">
        <f>$L$909</f>
        <v>1932</v>
      </c>
      <c r="O915" s="6">
        <f>IF(P915="Yes",'MD Rates'!$B$1,R915)</f>
        <v>42461</v>
      </c>
      <c r="P915" s="5" t="str">
        <f t="shared" si="110"/>
        <v>No</v>
      </c>
      <c r="R915" s="6">
        <v>42461</v>
      </c>
      <c r="S915" s="48"/>
      <c r="U915" s="48"/>
    </row>
    <row r="916" spans="1:21" hidden="1" x14ac:dyDescent="0.25">
      <c r="A916" s="83" t="s">
        <v>55</v>
      </c>
      <c r="B916" s="89" t="s">
        <v>1120</v>
      </c>
      <c r="C916" s="83" t="s">
        <v>967</v>
      </c>
      <c r="F916" s="83" t="s">
        <v>54</v>
      </c>
      <c r="I916">
        <v>2889</v>
      </c>
      <c r="L916" s="202">
        <f>$L$910</f>
        <v>2889</v>
      </c>
      <c r="O916" s="6">
        <f>IF(P916="Yes",'MD Rates'!$B$1,R916)</f>
        <v>42461</v>
      </c>
      <c r="P916" s="5" t="str">
        <f t="shared" si="110"/>
        <v>No</v>
      </c>
      <c r="R916" s="6">
        <v>42461</v>
      </c>
      <c r="S916" s="48"/>
      <c r="U916" s="48"/>
    </row>
    <row r="917" spans="1:21" x14ac:dyDescent="0.25">
      <c r="A917" s="86" t="s">
        <v>55</v>
      </c>
      <c r="B917" s="89" t="s">
        <v>1120</v>
      </c>
      <c r="C917" s="42" t="s">
        <v>969</v>
      </c>
      <c r="F917" t="s">
        <v>52</v>
      </c>
      <c r="I917">
        <v>2615</v>
      </c>
      <c r="L917" s="202">
        <f>L905</f>
        <v>2655</v>
      </c>
      <c r="O917" s="6">
        <f>IF(P917="Yes",'MD Rates'!$B$1,R917)</f>
        <v>44652</v>
      </c>
      <c r="P917" s="5" t="str">
        <f t="shared" si="110"/>
        <v>Yes</v>
      </c>
      <c r="R917" s="6">
        <v>44652</v>
      </c>
      <c r="S917" s="48"/>
      <c r="T917" s="42" t="s">
        <v>325</v>
      </c>
      <c r="U917" s="48"/>
    </row>
    <row r="918" spans="1:21" x14ac:dyDescent="0.25">
      <c r="A918" s="86" t="s">
        <v>55</v>
      </c>
      <c r="B918" s="89" t="s">
        <v>1120</v>
      </c>
      <c r="C918" s="42" t="s">
        <v>969</v>
      </c>
      <c r="F918" t="s">
        <v>53</v>
      </c>
      <c r="I918">
        <v>5227</v>
      </c>
      <c r="L918" s="202">
        <f>L906</f>
        <v>5306</v>
      </c>
      <c r="O918" s="6">
        <f>IF(P918="Yes",'MD Rates'!$B$1,R918)</f>
        <v>44652</v>
      </c>
      <c r="P918" s="5" t="str">
        <f t="shared" si="110"/>
        <v>Yes</v>
      </c>
      <c r="R918" s="6">
        <v>44652</v>
      </c>
      <c r="S918" s="48"/>
      <c r="T918" s="42" t="s">
        <v>325</v>
      </c>
      <c r="U918" s="48"/>
    </row>
    <row r="919" spans="1:21" x14ac:dyDescent="0.25">
      <c r="A919" s="86" t="s">
        <v>55</v>
      </c>
      <c r="B919" s="89" t="s">
        <v>1120</v>
      </c>
      <c r="C919" s="42" t="s">
        <v>969</v>
      </c>
      <c r="F919" t="s">
        <v>54</v>
      </c>
      <c r="I919">
        <v>7837</v>
      </c>
      <c r="L919" s="202">
        <f>L907</f>
        <v>7955</v>
      </c>
      <c r="O919" s="6">
        <f>IF(P919="Yes",'MD Rates'!$B$1,R919)</f>
        <v>44652</v>
      </c>
      <c r="P919" s="5" t="str">
        <f t="shared" si="110"/>
        <v>Yes</v>
      </c>
      <c r="R919" s="6">
        <v>44652</v>
      </c>
      <c r="S919" s="48"/>
      <c r="T919" s="42" t="s">
        <v>325</v>
      </c>
      <c r="U919" s="48"/>
    </row>
    <row r="920" spans="1:21" hidden="1" x14ac:dyDescent="0.25">
      <c r="A920" s="83" t="s">
        <v>56</v>
      </c>
      <c r="B920" s="89" t="s">
        <v>1120</v>
      </c>
      <c r="C920" s="83" t="s">
        <v>963</v>
      </c>
      <c r="F920" s="83" t="s">
        <v>52</v>
      </c>
      <c r="I920">
        <v>970</v>
      </c>
      <c r="L920" s="202">
        <f>$L$908</f>
        <v>970</v>
      </c>
      <c r="O920" s="6">
        <f>IF(P920="Yes",'MD Rates'!$B$1,R920)</f>
        <v>42461</v>
      </c>
      <c r="P920" s="5" t="str">
        <f t="shared" si="110"/>
        <v>No</v>
      </c>
      <c r="R920" s="6">
        <v>42461</v>
      </c>
      <c r="S920" s="48"/>
      <c r="U920" s="48"/>
    </row>
    <row r="921" spans="1:21" hidden="1" x14ac:dyDescent="0.25">
      <c r="A921" s="83" t="s">
        <v>56</v>
      </c>
      <c r="B921" s="89" t="s">
        <v>1120</v>
      </c>
      <c r="C921" s="83" t="s">
        <v>963</v>
      </c>
      <c r="F921" s="83" t="s">
        <v>53</v>
      </c>
      <c r="I921">
        <v>1932</v>
      </c>
      <c r="L921" s="202">
        <f>$L$909</f>
        <v>1932</v>
      </c>
      <c r="O921" s="6">
        <f>IF(P921="Yes",'MD Rates'!$B$1,R921)</f>
        <v>42461</v>
      </c>
      <c r="P921" s="5" t="str">
        <f t="shared" si="110"/>
        <v>No</v>
      </c>
      <c r="R921" s="6">
        <v>42461</v>
      </c>
      <c r="S921" s="48"/>
      <c r="U921" s="48"/>
    </row>
    <row r="922" spans="1:21" hidden="1" x14ac:dyDescent="0.25">
      <c r="A922" s="83" t="s">
        <v>56</v>
      </c>
      <c r="B922" s="89" t="s">
        <v>1120</v>
      </c>
      <c r="C922" s="83" t="s">
        <v>963</v>
      </c>
      <c r="F922" s="83" t="s">
        <v>54</v>
      </c>
      <c r="I922">
        <v>2889</v>
      </c>
      <c r="L922" s="202">
        <f>$L$910</f>
        <v>2889</v>
      </c>
      <c r="O922" s="6">
        <f>IF(P922="Yes",'MD Rates'!$B$1,R922)</f>
        <v>42461</v>
      </c>
      <c r="P922" s="5" t="str">
        <f t="shared" si="110"/>
        <v>No</v>
      </c>
      <c r="R922" s="6">
        <v>42461</v>
      </c>
      <c r="S922" s="48"/>
      <c r="U922" s="48"/>
    </row>
    <row r="923" spans="1:21" hidden="1" x14ac:dyDescent="0.25">
      <c r="A923" s="83" t="s">
        <v>56</v>
      </c>
      <c r="B923" s="89" t="s">
        <v>1120</v>
      </c>
      <c r="C923" t="s">
        <v>966</v>
      </c>
      <c r="F923" t="s">
        <v>52</v>
      </c>
      <c r="I923">
        <v>970</v>
      </c>
      <c r="L923" s="202">
        <f>L920</f>
        <v>970</v>
      </c>
      <c r="O923" s="6">
        <f>IF(P923="Yes",'MD Rates'!#REF!,R923)</f>
        <v>42461</v>
      </c>
      <c r="P923" s="5" t="str">
        <f t="shared" si="110"/>
        <v>No</v>
      </c>
      <c r="R923" s="6">
        <v>42461</v>
      </c>
      <c r="S923" s="48"/>
      <c r="U923" s="48"/>
    </row>
    <row r="924" spans="1:21" hidden="1" x14ac:dyDescent="0.25">
      <c r="A924" s="83" t="s">
        <v>56</v>
      </c>
      <c r="B924" s="89" t="s">
        <v>1120</v>
      </c>
      <c r="C924" t="s">
        <v>966</v>
      </c>
      <c r="F924" t="s">
        <v>53</v>
      </c>
      <c r="I924">
        <v>1932</v>
      </c>
      <c r="L924" s="202">
        <f>L921</f>
        <v>1932</v>
      </c>
      <c r="O924" s="6">
        <f>IF(P924="Yes",'MD Rates'!#REF!,R924)</f>
        <v>42461</v>
      </c>
      <c r="P924" s="5" t="str">
        <f t="shared" si="110"/>
        <v>No</v>
      </c>
      <c r="R924" s="6">
        <v>42461</v>
      </c>
      <c r="S924" s="48"/>
      <c r="U924" s="48"/>
    </row>
    <row r="925" spans="1:21" hidden="1" x14ac:dyDescent="0.25">
      <c r="A925" s="83" t="s">
        <v>56</v>
      </c>
      <c r="B925" s="89" t="s">
        <v>1120</v>
      </c>
      <c r="C925" t="s">
        <v>966</v>
      </c>
      <c r="F925" t="s">
        <v>54</v>
      </c>
      <c r="I925">
        <v>2889</v>
      </c>
      <c r="L925" s="202">
        <f>L922</f>
        <v>2889</v>
      </c>
      <c r="O925" s="6">
        <f>IF(P925="Yes",'MD Rates'!#REF!,R925)</f>
        <v>42461</v>
      </c>
      <c r="P925" s="5" t="str">
        <f t="shared" si="110"/>
        <v>No</v>
      </c>
      <c r="R925" s="6">
        <v>42461</v>
      </c>
      <c r="S925" s="48"/>
      <c r="U925" s="48"/>
    </row>
    <row r="926" spans="1:21" hidden="1" x14ac:dyDescent="0.25">
      <c r="A926" s="83" t="s">
        <v>56</v>
      </c>
      <c r="B926" s="89" t="s">
        <v>1120</v>
      </c>
      <c r="C926" s="83" t="s">
        <v>967</v>
      </c>
      <c r="F926" s="83" t="s">
        <v>52</v>
      </c>
      <c r="I926">
        <v>970</v>
      </c>
      <c r="L926" s="202">
        <f>$L$920</f>
        <v>970</v>
      </c>
      <c r="O926" s="6">
        <f>IF(P926="Yes",'MD Rates'!$B$1,R926)</f>
        <v>42461</v>
      </c>
      <c r="P926" s="5" t="str">
        <f t="shared" ref="P926:P937" si="111">IF(I926&lt;&gt;L926,"Yes","No")</f>
        <v>No</v>
      </c>
      <c r="R926" s="6">
        <v>42461</v>
      </c>
      <c r="S926" s="48"/>
      <c r="U926" s="48"/>
    </row>
    <row r="927" spans="1:21" hidden="1" x14ac:dyDescent="0.25">
      <c r="A927" s="83" t="s">
        <v>56</v>
      </c>
      <c r="B927" s="89" t="s">
        <v>1120</v>
      </c>
      <c r="C927" s="83" t="s">
        <v>967</v>
      </c>
      <c r="F927" s="83" t="s">
        <v>53</v>
      </c>
      <c r="I927">
        <v>1932</v>
      </c>
      <c r="L927" s="202">
        <f>$L$921</f>
        <v>1932</v>
      </c>
      <c r="O927" s="6">
        <f>IF(P927="Yes",'MD Rates'!$B$1,R927)</f>
        <v>42461</v>
      </c>
      <c r="P927" s="5" t="str">
        <f t="shared" si="111"/>
        <v>No</v>
      </c>
      <c r="R927" s="6">
        <v>42461</v>
      </c>
      <c r="S927" s="48"/>
      <c r="U927" s="48"/>
    </row>
    <row r="928" spans="1:21" hidden="1" x14ac:dyDescent="0.25">
      <c r="A928" s="83" t="s">
        <v>56</v>
      </c>
      <c r="B928" s="89" t="s">
        <v>1120</v>
      </c>
      <c r="C928" s="83" t="s">
        <v>967</v>
      </c>
      <c r="F928" s="83" t="s">
        <v>54</v>
      </c>
      <c r="I928">
        <v>2889</v>
      </c>
      <c r="L928" s="202">
        <f>$L$922</f>
        <v>2889</v>
      </c>
      <c r="O928" s="6">
        <f>IF(P928="Yes",'MD Rates'!$B$1,R928)</f>
        <v>42461</v>
      </c>
      <c r="P928" s="5" t="str">
        <f t="shared" si="111"/>
        <v>No</v>
      </c>
      <c r="R928" s="6">
        <v>42461</v>
      </c>
      <c r="S928" s="48"/>
      <c r="U928" s="48"/>
    </row>
    <row r="929" spans="1:21" x14ac:dyDescent="0.25">
      <c r="A929" s="86" t="s">
        <v>56</v>
      </c>
      <c r="B929" s="89" t="s">
        <v>1120</v>
      </c>
      <c r="C929" s="42" t="s">
        <v>969</v>
      </c>
      <c r="F929" t="s">
        <v>52</v>
      </c>
      <c r="I929">
        <v>2615</v>
      </c>
      <c r="L929" s="202">
        <f>L917</f>
        <v>2655</v>
      </c>
      <c r="O929" s="6">
        <f>IF(P929="Yes",'MD Rates'!$B$1,R929)</f>
        <v>44652</v>
      </c>
      <c r="P929" s="5" t="str">
        <f t="shared" si="111"/>
        <v>Yes</v>
      </c>
      <c r="R929" s="6">
        <v>44652</v>
      </c>
      <c r="S929" s="48"/>
      <c r="T929" s="42" t="s">
        <v>325</v>
      </c>
      <c r="U929" s="48"/>
    </row>
    <row r="930" spans="1:21" x14ac:dyDescent="0.25">
      <c r="A930" s="83" t="s">
        <v>56</v>
      </c>
      <c r="B930" s="89" t="s">
        <v>1120</v>
      </c>
      <c r="C930" t="s">
        <v>969</v>
      </c>
      <c r="F930" t="s">
        <v>53</v>
      </c>
      <c r="I930">
        <v>5227</v>
      </c>
      <c r="L930" s="202">
        <f>L918</f>
        <v>5306</v>
      </c>
      <c r="O930" s="6">
        <f>IF(P930="Yes",'MD Rates'!$B$1,R930)</f>
        <v>44652</v>
      </c>
      <c r="P930" s="5" t="str">
        <f t="shared" si="111"/>
        <v>Yes</v>
      </c>
      <c r="R930" s="6">
        <v>44652</v>
      </c>
      <c r="S930" s="48"/>
      <c r="T930" s="42" t="s">
        <v>325</v>
      </c>
      <c r="U930" s="48"/>
    </row>
    <row r="931" spans="1:21" x14ac:dyDescent="0.25">
      <c r="A931" s="83" t="s">
        <v>56</v>
      </c>
      <c r="B931" s="89" t="s">
        <v>1120</v>
      </c>
      <c r="C931" t="s">
        <v>969</v>
      </c>
      <c r="F931" t="s">
        <v>54</v>
      </c>
      <c r="I931">
        <v>7837</v>
      </c>
      <c r="L931" s="202">
        <f>L919</f>
        <v>7955</v>
      </c>
      <c r="O931" s="6">
        <f>IF(P931="Yes",'MD Rates'!$B$1,R931)</f>
        <v>44652</v>
      </c>
      <c r="P931" s="5" t="str">
        <f t="shared" si="111"/>
        <v>Yes</v>
      </c>
      <c r="R931" s="6">
        <v>44652</v>
      </c>
      <c r="S931" s="48"/>
      <c r="T931" s="42" t="s">
        <v>325</v>
      </c>
      <c r="U931" s="48"/>
    </row>
    <row r="932" spans="1:21" hidden="1" x14ac:dyDescent="0.25">
      <c r="A932" s="83" t="s">
        <v>57</v>
      </c>
      <c r="B932" s="89" t="s">
        <v>1120</v>
      </c>
      <c r="C932" s="83" t="s">
        <v>963</v>
      </c>
      <c r="F932" s="83" t="s">
        <v>52</v>
      </c>
      <c r="I932">
        <v>970</v>
      </c>
      <c r="L932" s="202">
        <f>$L$920</f>
        <v>970</v>
      </c>
      <c r="O932" s="6">
        <f>IF(P932="Yes",'MD Rates'!$B$1,R932)</f>
        <v>42461</v>
      </c>
      <c r="P932" s="5" t="str">
        <f t="shared" si="111"/>
        <v>No</v>
      </c>
      <c r="R932" s="6">
        <v>42461</v>
      </c>
      <c r="S932" s="48"/>
      <c r="U932" s="48"/>
    </row>
    <row r="933" spans="1:21" hidden="1" x14ac:dyDescent="0.25">
      <c r="A933" s="83" t="s">
        <v>57</v>
      </c>
      <c r="B933" s="89" t="s">
        <v>1120</v>
      </c>
      <c r="C933" s="83" t="s">
        <v>963</v>
      </c>
      <c r="F933" s="83" t="s">
        <v>53</v>
      </c>
      <c r="I933">
        <v>1932</v>
      </c>
      <c r="L933" s="202">
        <f>$L$921</f>
        <v>1932</v>
      </c>
      <c r="O933" s="6">
        <f>IF(P933="Yes",'MD Rates'!$B$1,R933)</f>
        <v>42461</v>
      </c>
      <c r="P933" s="5" t="str">
        <f t="shared" si="111"/>
        <v>No</v>
      </c>
      <c r="R933" s="6">
        <v>42461</v>
      </c>
      <c r="S933" s="48"/>
      <c r="U933" s="48"/>
    </row>
    <row r="934" spans="1:21" hidden="1" x14ac:dyDescent="0.25">
      <c r="A934" s="83" t="s">
        <v>57</v>
      </c>
      <c r="B934" s="89" t="s">
        <v>1120</v>
      </c>
      <c r="C934" s="83" t="s">
        <v>963</v>
      </c>
      <c r="F934" s="83" t="s">
        <v>54</v>
      </c>
      <c r="I934">
        <v>2889</v>
      </c>
      <c r="L934" s="202">
        <f>$L$922</f>
        <v>2889</v>
      </c>
      <c r="O934" s="6">
        <f>IF(P934="Yes",'MD Rates'!$B$1,R934)</f>
        <v>42461</v>
      </c>
      <c r="P934" s="5" t="str">
        <f t="shared" si="111"/>
        <v>No</v>
      </c>
      <c r="R934" s="6">
        <v>42461</v>
      </c>
      <c r="S934" s="48"/>
      <c r="U934" s="48"/>
    </row>
    <row r="935" spans="1:21" hidden="1" x14ac:dyDescent="0.25">
      <c r="A935" s="83" t="s">
        <v>57</v>
      </c>
      <c r="B935" s="89" t="s">
        <v>1120</v>
      </c>
      <c r="C935" t="s">
        <v>966</v>
      </c>
      <c r="F935" t="s">
        <v>52</v>
      </c>
      <c r="I935">
        <v>970</v>
      </c>
      <c r="L935" s="202">
        <f>L932</f>
        <v>970</v>
      </c>
      <c r="O935" s="6">
        <f>IF(P935="Yes",'MD Rates'!#REF!,R935)</f>
        <v>42461</v>
      </c>
      <c r="P935" s="5" t="str">
        <f t="shared" si="111"/>
        <v>No</v>
      </c>
      <c r="R935" s="6">
        <v>42461</v>
      </c>
      <c r="S935" s="48"/>
      <c r="U935" s="48"/>
    </row>
    <row r="936" spans="1:21" hidden="1" x14ac:dyDescent="0.25">
      <c r="A936" s="83" t="s">
        <v>57</v>
      </c>
      <c r="B936" s="89" t="s">
        <v>1120</v>
      </c>
      <c r="C936" t="s">
        <v>966</v>
      </c>
      <c r="F936" t="s">
        <v>53</v>
      </c>
      <c r="I936">
        <v>1932</v>
      </c>
      <c r="L936" s="202">
        <f>L933</f>
        <v>1932</v>
      </c>
      <c r="O936" s="6">
        <f>IF(P936="Yes",'MD Rates'!#REF!,R936)</f>
        <v>42461</v>
      </c>
      <c r="P936" s="5" t="str">
        <f t="shared" si="111"/>
        <v>No</v>
      </c>
      <c r="R936" s="6">
        <v>42461</v>
      </c>
      <c r="S936" s="48"/>
      <c r="U936" s="48"/>
    </row>
    <row r="937" spans="1:21" hidden="1" x14ac:dyDescent="0.25">
      <c r="A937" s="83" t="s">
        <v>57</v>
      </c>
      <c r="B937" s="89" t="s">
        <v>1120</v>
      </c>
      <c r="C937" t="s">
        <v>966</v>
      </c>
      <c r="F937" t="s">
        <v>54</v>
      </c>
      <c r="I937">
        <v>2889</v>
      </c>
      <c r="L937" s="202">
        <f>L934</f>
        <v>2889</v>
      </c>
      <c r="O937" s="6">
        <f>IF(P937="Yes",'MD Rates'!#REF!,R937)</f>
        <v>42461</v>
      </c>
      <c r="P937" s="5" t="str">
        <f t="shared" si="111"/>
        <v>No</v>
      </c>
      <c r="R937" s="6">
        <v>42461</v>
      </c>
      <c r="S937" s="48"/>
      <c r="U937" s="48"/>
    </row>
    <row r="938" spans="1:21" hidden="1" x14ac:dyDescent="0.25">
      <c r="A938" s="83" t="s">
        <v>57</v>
      </c>
      <c r="B938" s="89" t="s">
        <v>1120</v>
      </c>
      <c r="C938" s="83" t="s">
        <v>967</v>
      </c>
      <c r="F938" s="83" t="s">
        <v>52</v>
      </c>
      <c r="I938">
        <v>970</v>
      </c>
      <c r="L938" s="202">
        <f>$L$920</f>
        <v>970</v>
      </c>
      <c r="O938" s="6">
        <f>IF(P938="Yes",'MD Rates'!$B$1,R938)</f>
        <v>42461</v>
      </c>
      <c r="P938" s="5" t="str">
        <f t="shared" ref="P938:P947" si="112">IF(I938&lt;&gt;L938,"Yes","No")</f>
        <v>No</v>
      </c>
      <c r="R938" s="6">
        <v>42461</v>
      </c>
      <c r="S938" s="48"/>
      <c r="U938" s="48"/>
    </row>
    <row r="939" spans="1:21" hidden="1" x14ac:dyDescent="0.25">
      <c r="A939" s="83" t="s">
        <v>57</v>
      </c>
      <c r="B939" s="89" t="s">
        <v>1120</v>
      </c>
      <c r="C939" s="83" t="s">
        <v>967</v>
      </c>
      <c r="F939" s="83" t="s">
        <v>53</v>
      </c>
      <c r="I939">
        <v>1932</v>
      </c>
      <c r="L939" s="202">
        <f>$L$921</f>
        <v>1932</v>
      </c>
      <c r="O939" s="6">
        <f>IF(P939="Yes",'MD Rates'!$B$1,R939)</f>
        <v>42461</v>
      </c>
      <c r="P939" s="5" t="str">
        <f t="shared" si="112"/>
        <v>No</v>
      </c>
      <c r="R939" s="6">
        <v>42461</v>
      </c>
      <c r="S939" s="48"/>
      <c r="U939" s="48"/>
    </row>
    <row r="940" spans="1:21" hidden="1" x14ac:dyDescent="0.25">
      <c r="A940" s="83" t="s">
        <v>57</v>
      </c>
      <c r="B940" s="89" t="s">
        <v>1120</v>
      </c>
      <c r="C940" s="83" t="s">
        <v>967</v>
      </c>
      <c r="F940" s="83" t="s">
        <v>54</v>
      </c>
      <c r="I940">
        <v>2889</v>
      </c>
      <c r="L940" s="202">
        <f>$L$922</f>
        <v>2889</v>
      </c>
      <c r="O940" s="6">
        <f>IF(P940="Yes",'MD Rates'!$B$1,R940)</f>
        <v>42461</v>
      </c>
      <c r="P940" s="5" t="str">
        <f t="shared" si="112"/>
        <v>No</v>
      </c>
      <c r="R940" s="6">
        <v>42461</v>
      </c>
      <c r="S940" s="48"/>
      <c r="U940" s="48"/>
    </row>
    <row r="941" spans="1:21" x14ac:dyDescent="0.25">
      <c r="A941" s="83" t="s">
        <v>57</v>
      </c>
      <c r="B941" s="89" t="s">
        <v>1120</v>
      </c>
      <c r="C941" t="s">
        <v>969</v>
      </c>
      <c r="F941" t="s">
        <v>52</v>
      </c>
      <c r="I941">
        <v>2615</v>
      </c>
      <c r="L941" s="202">
        <f>L929</f>
        <v>2655</v>
      </c>
      <c r="O941" s="6">
        <f>IF(P941="Yes",'MD Rates'!$B$1,R941)</f>
        <v>44652</v>
      </c>
      <c r="P941" s="5" t="str">
        <f t="shared" si="112"/>
        <v>Yes</v>
      </c>
      <c r="R941" s="6">
        <v>44652</v>
      </c>
      <c r="S941" s="48"/>
      <c r="T941" s="42" t="s">
        <v>325</v>
      </c>
      <c r="U941" s="48"/>
    </row>
    <row r="942" spans="1:21" x14ac:dyDescent="0.25">
      <c r="A942" s="83" t="s">
        <v>57</v>
      </c>
      <c r="B942" s="89" t="s">
        <v>1120</v>
      </c>
      <c r="C942" t="s">
        <v>969</v>
      </c>
      <c r="F942" t="s">
        <v>53</v>
      </c>
      <c r="I942">
        <v>5227</v>
      </c>
      <c r="L942" s="202">
        <f>L930</f>
        <v>5306</v>
      </c>
      <c r="O942" s="6">
        <f>IF(P942="Yes",'MD Rates'!$B$1,R942)</f>
        <v>44652</v>
      </c>
      <c r="P942" s="5" t="str">
        <f t="shared" si="112"/>
        <v>Yes</v>
      </c>
      <c r="R942" s="6">
        <v>44652</v>
      </c>
      <c r="S942" s="48"/>
      <c r="T942" s="42" t="s">
        <v>325</v>
      </c>
      <c r="U942" s="48"/>
    </row>
    <row r="943" spans="1:21" x14ac:dyDescent="0.25">
      <c r="A943" s="83" t="s">
        <v>57</v>
      </c>
      <c r="B943" s="89" t="s">
        <v>1120</v>
      </c>
      <c r="C943" t="s">
        <v>969</v>
      </c>
      <c r="F943" t="s">
        <v>54</v>
      </c>
      <c r="I943">
        <v>7837</v>
      </c>
      <c r="L943" s="202">
        <f>L931</f>
        <v>7955</v>
      </c>
      <c r="O943" s="6">
        <f>IF(P943="Yes",'MD Rates'!$B$1,R943)</f>
        <v>44652</v>
      </c>
      <c r="P943" s="5" t="str">
        <f t="shared" si="112"/>
        <v>Yes</v>
      </c>
      <c r="R943" s="6">
        <v>44652</v>
      </c>
      <c r="S943" s="48"/>
      <c r="T943" s="42" t="s">
        <v>325</v>
      </c>
      <c r="U943" s="48"/>
    </row>
    <row r="944" spans="1:21" x14ac:dyDescent="0.25">
      <c r="A944" s="86" t="s">
        <v>58</v>
      </c>
      <c r="B944" s="89" t="s">
        <v>1120</v>
      </c>
      <c r="C944" s="83" t="s">
        <v>967</v>
      </c>
      <c r="F944" s="83" t="s">
        <v>59</v>
      </c>
      <c r="I944">
        <v>26.22</v>
      </c>
      <c r="L944" s="209">
        <f>'MD Rates'!H289</f>
        <v>26.61</v>
      </c>
      <c r="O944" s="6">
        <f>IF(P944="Yes",'MD Rates'!$B$1,R944)</f>
        <v>44652</v>
      </c>
      <c r="P944" s="5" t="str">
        <f t="shared" si="112"/>
        <v>Yes</v>
      </c>
      <c r="R944" s="6">
        <v>44652</v>
      </c>
      <c r="S944" s="48"/>
      <c r="T944" s="42" t="s">
        <v>325</v>
      </c>
      <c r="U944" s="48"/>
    </row>
    <row r="945" spans="1:21" x14ac:dyDescent="0.25">
      <c r="A945" s="86" t="s">
        <v>58</v>
      </c>
      <c r="B945" s="89" t="s">
        <v>1120</v>
      </c>
      <c r="C945" s="42" t="s">
        <v>969</v>
      </c>
      <c r="F945" s="83" t="s">
        <v>59</v>
      </c>
      <c r="I945">
        <v>26.22</v>
      </c>
      <c r="L945" s="209">
        <f>L944</f>
        <v>26.61</v>
      </c>
      <c r="O945" s="6">
        <f>IF(P945="Yes",'MD Rates'!$B$1,R945)</f>
        <v>44652</v>
      </c>
      <c r="P945" s="5" t="str">
        <f t="shared" si="112"/>
        <v>Yes</v>
      </c>
      <c r="R945" s="6">
        <v>44652</v>
      </c>
      <c r="S945" s="48"/>
      <c r="T945" s="42" t="s">
        <v>325</v>
      </c>
      <c r="U945" s="48"/>
    </row>
    <row r="946" spans="1:21" x14ac:dyDescent="0.25">
      <c r="A946" s="83" t="s">
        <v>60</v>
      </c>
      <c r="B946" s="89" t="s">
        <v>1120</v>
      </c>
      <c r="C946" s="83" t="s">
        <v>967</v>
      </c>
      <c r="F946" s="83" t="s">
        <v>61</v>
      </c>
      <c r="I946" s="48">
        <v>4.3499999999999996</v>
      </c>
      <c r="L946" s="209">
        <f>'MD Rates'!G192</f>
        <v>4.42</v>
      </c>
      <c r="O946" s="6">
        <f>IF(P946="Yes",'MD Rates'!$B$1,R946)</f>
        <v>44652</v>
      </c>
      <c r="P946" s="5" t="str">
        <f t="shared" si="112"/>
        <v>Yes</v>
      </c>
      <c r="R946" s="6">
        <v>44652</v>
      </c>
      <c r="S946" s="48"/>
      <c r="T946" s="42" t="s">
        <v>325</v>
      </c>
      <c r="U946" s="48"/>
    </row>
    <row r="947" spans="1:21" x14ac:dyDescent="0.25">
      <c r="A947" s="83" t="s">
        <v>62</v>
      </c>
      <c r="B947" s="89" t="s">
        <v>1120</v>
      </c>
      <c r="C947" s="83" t="s">
        <v>967</v>
      </c>
      <c r="F947" s="83" t="s">
        <v>63</v>
      </c>
      <c r="I947">
        <v>26.22</v>
      </c>
      <c r="L947" s="209">
        <f>'MD Rates'!H290</f>
        <v>26.61</v>
      </c>
      <c r="O947" s="6">
        <f>IF(P947="Yes",'MD Rates'!$B$1,R947)</f>
        <v>44652</v>
      </c>
      <c r="P947" s="5" t="str">
        <f t="shared" si="112"/>
        <v>Yes</v>
      </c>
      <c r="R947" s="6">
        <v>44652</v>
      </c>
      <c r="S947" s="48"/>
      <c r="T947" s="42" t="s">
        <v>325</v>
      </c>
      <c r="U947" s="48"/>
    </row>
    <row r="948" spans="1:21" x14ac:dyDescent="0.25">
      <c r="A948" s="83" t="s">
        <v>64</v>
      </c>
      <c r="B948" s="89" t="s">
        <v>1120</v>
      </c>
      <c r="C948" s="83" t="s">
        <v>967</v>
      </c>
      <c r="D948" s="83" t="s">
        <v>350</v>
      </c>
      <c r="F948" s="83" t="s">
        <v>864</v>
      </c>
      <c r="I948">
        <v>232.93</v>
      </c>
      <c r="L948" s="209">
        <f>'MD Rates'!H297</f>
        <v>236.42</v>
      </c>
      <c r="O948" s="6">
        <f>IF(P948="Yes",'MD Rates'!$B$1,R948)</f>
        <v>44652</v>
      </c>
      <c r="P948" s="5" t="str">
        <f t="shared" ref="P948:P957" si="113">IF(I948&lt;&gt;L948,"Yes","No")</f>
        <v>Yes</v>
      </c>
      <c r="R948" s="6">
        <v>44652</v>
      </c>
      <c r="S948" s="48"/>
      <c r="T948" s="42" t="s">
        <v>325</v>
      </c>
      <c r="U948" s="48"/>
    </row>
    <row r="949" spans="1:21" x14ac:dyDescent="0.25">
      <c r="A949" s="83" t="s">
        <v>64</v>
      </c>
      <c r="B949" s="89" t="s">
        <v>1120</v>
      </c>
      <c r="C949" s="83" t="s">
        <v>967</v>
      </c>
      <c r="D949" s="83" t="s">
        <v>350</v>
      </c>
      <c r="F949" s="83" t="s">
        <v>866</v>
      </c>
      <c r="I949" s="48">
        <v>116.5</v>
      </c>
      <c r="L949" s="209">
        <f>'MD Rates'!H298</f>
        <v>118.25</v>
      </c>
      <c r="O949" s="6">
        <f>IF(P949="Yes",'MD Rates'!$B$1,R949)</f>
        <v>44652</v>
      </c>
      <c r="P949" s="5" t="str">
        <f t="shared" si="113"/>
        <v>Yes</v>
      </c>
      <c r="R949" s="6">
        <v>44652</v>
      </c>
      <c r="S949" s="48"/>
      <c r="T949" s="42" t="s">
        <v>325</v>
      </c>
      <c r="U949" s="48"/>
    </row>
    <row r="950" spans="1:21" x14ac:dyDescent="0.25">
      <c r="A950" s="83" t="s">
        <v>64</v>
      </c>
      <c r="B950" s="89" t="s">
        <v>1120</v>
      </c>
      <c r="C950" s="83" t="s">
        <v>967</v>
      </c>
      <c r="D950" s="83" t="s">
        <v>971</v>
      </c>
      <c r="F950" s="83" t="s">
        <v>864</v>
      </c>
      <c r="I950">
        <v>232.93</v>
      </c>
      <c r="L950" s="209">
        <f t="shared" ref="L950:L955" si="114">L948</f>
        <v>236.42</v>
      </c>
      <c r="O950" s="6">
        <f>IF(P950="Yes",'MD Rates'!$B$1,R950)</f>
        <v>44652</v>
      </c>
      <c r="P950" s="5" t="str">
        <f t="shared" si="113"/>
        <v>Yes</v>
      </c>
      <c r="R950" s="6">
        <v>44652</v>
      </c>
      <c r="S950" s="48"/>
      <c r="T950" s="42" t="s">
        <v>325</v>
      </c>
      <c r="U950" s="48"/>
    </row>
    <row r="951" spans="1:21" x14ac:dyDescent="0.25">
      <c r="A951" s="83" t="s">
        <v>64</v>
      </c>
      <c r="B951" s="89" t="s">
        <v>1120</v>
      </c>
      <c r="C951" s="83" t="s">
        <v>967</v>
      </c>
      <c r="D951" s="83" t="s">
        <v>971</v>
      </c>
      <c r="F951" s="83" t="s">
        <v>866</v>
      </c>
      <c r="I951" s="48">
        <v>116.5</v>
      </c>
      <c r="L951" s="209">
        <f t="shared" si="114"/>
        <v>118.25</v>
      </c>
      <c r="O951" s="6">
        <f>IF(P951="Yes",'MD Rates'!$B$1,R951)</f>
        <v>44652</v>
      </c>
      <c r="P951" s="5" t="str">
        <f t="shared" si="113"/>
        <v>Yes</v>
      </c>
      <c r="R951" s="6">
        <v>44652</v>
      </c>
      <c r="S951" s="48"/>
      <c r="T951" s="42" t="s">
        <v>325</v>
      </c>
      <c r="U951" s="48"/>
    </row>
    <row r="952" spans="1:21" x14ac:dyDescent="0.25">
      <c r="A952" s="83" t="s">
        <v>64</v>
      </c>
      <c r="B952" s="89" t="s">
        <v>1120</v>
      </c>
      <c r="C952" s="83" t="s">
        <v>967</v>
      </c>
      <c r="D952" s="83" t="s">
        <v>972</v>
      </c>
      <c r="F952" s="83" t="s">
        <v>864</v>
      </c>
      <c r="I952">
        <v>232.93</v>
      </c>
      <c r="L952" s="209">
        <f t="shared" si="114"/>
        <v>236.42</v>
      </c>
      <c r="O952" s="6">
        <f>IF(P952="Yes",'MD Rates'!$B$1,R952)</f>
        <v>44652</v>
      </c>
      <c r="P952" s="5" t="str">
        <f t="shared" si="113"/>
        <v>Yes</v>
      </c>
      <c r="R952" s="6">
        <v>44652</v>
      </c>
      <c r="S952" s="48"/>
      <c r="T952" s="42" t="s">
        <v>325</v>
      </c>
      <c r="U952" s="48"/>
    </row>
    <row r="953" spans="1:21" x14ac:dyDescent="0.25">
      <c r="A953" s="83" t="s">
        <v>64</v>
      </c>
      <c r="B953" s="89" t="s">
        <v>1120</v>
      </c>
      <c r="C953" s="83" t="s">
        <v>967</v>
      </c>
      <c r="D953" s="83" t="s">
        <v>972</v>
      </c>
      <c r="F953" s="83" t="s">
        <v>866</v>
      </c>
      <c r="I953" s="48">
        <v>116.5</v>
      </c>
      <c r="L953" s="209">
        <f t="shared" si="114"/>
        <v>118.25</v>
      </c>
      <c r="O953" s="6">
        <f>IF(P953="Yes",'MD Rates'!$B$1,R953)</f>
        <v>44652</v>
      </c>
      <c r="P953" s="5" t="str">
        <f t="shared" si="113"/>
        <v>Yes</v>
      </c>
      <c r="R953" s="6">
        <v>44652</v>
      </c>
      <c r="S953" s="48"/>
      <c r="T953" s="42" t="s">
        <v>325</v>
      </c>
      <c r="U953" s="48"/>
    </row>
    <row r="954" spans="1:21" x14ac:dyDescent="0.25">
      <c r="A954" s="83" t="s">
        <v>64</v>
      </c>
      <c r="B954" s="89" t="s">
        <v>1120</v>
      </c>
      <c r="C954" s="83" t="s">
        <v>967</v>
      </c>
      <c r="D954" s="83" t="s">
        <v>973</v>
      </c>
      <c r="F954" s="83" t="s">
        <v>864</v>
      </c>
      <c r="I954">
        <v>232.93</v>
      </c>
      <c r="L954" s="209">
        <f t="shared" si="114"/>
        <v>236.42</v>
      </c>
      <c r="O954" s="6">
        <f>IF(P954="Yes",'MD Rates'!$B$1,R954)</f>
        <v>44652</v>
      </c>
      <c r="P954" s="5" t="str">
        <f t="shared" si="113"/>
        <v>Yes</v>
      </c>
      <c r="R954" s="6">
        <v>44652</v>
      </c>
      <c r="S954" s="48"/>
      <c r="T954" s="42" t="s">
        <v>325</v>
      </c>
      <c r="U954" s="48"/>
    </row>
    <row r="955" spans="1:21" x14ac:dyDescent="0.25">
      <c r="A955" s="83" t="s">
        <v>64</v>
      </c>
      <c r="B955" s="89" t="s">
        <v>1120</v>
      </c>
      <c r="C955" s="83" t="s">
        <v>967</v>
      </c>
      <c r="D955" s="83" t="s">
        <v>973</v>
      </c>
      <c r="F955" s="83" t="s">
        <v>866</v>
      </c>
      <c r="I955" s="48">
        <v>116.5</v>
      </c>
      <c r="L955" s="209">
        <f t="shared" si="114"/>
        <v>118.25</v>
      </c>
      <c r="O955" s="6">
        <f>IF(P955="Yes",'MD Rates'!$B$1,R955)</f>
        <v>44652</v>
      </c>
      <c r="P955" s="5" t="str">
        <f t="shared" si="113"/>
        <v>Yes</v>
      </c>
      <c r="R955" s="6">
        <v>44652</v>
      </c>
      <c r="S955" s="48"/>
      <c r="T955" s="42" t="s">
        <v>325</v>
      </c>
      <c r="U955" s="48"/>
    </row>
    <row r="956" spans="1:21" x14ac:dyDescent="0.25">
      <c r="A956" s="42" t="s">
        <v>64</v>
      </c>
      <c r="B956" s="89" t="s">
        <v>1120</v>
      </c>
      <c r="C956" s="42" t="s">
        <v>969</v>
      </c>
      <c r="F956" s="83" t="s">
        <v>864</v>
      </c>
      <c r="I956">
        <v>232.93</v>
      </c>
      <c r="L956" s="389">
        <f>L954</f>
        <v>236.42</v>
      </c>
      <c r="O956" s="6">
        <f>IF(P956="Yes",'MD Rates'!$B$1,R956)</f>
        <v>44652</v>
      </c>
      <c r="P956" s="5" t="str">
        <f t="shared" si="113"/>
        <v>Yes</v>
      </c>
      <c r="R956" s="6">
        <v>44652</v>
      </c>
      <c r="S956" s="48"/>
      <c r="T956" s="42" t="s">
        <v>325</v>
      </c>
      <c r="U956" s="48"/>
    </row>
    <row r="957" spans="1:21" x14ac:dyDescent="0.25">
      <c r="A957" s="42" t="s">
        <v>64</v>
      </c>
      <c r="B957" s="89" t="s">
        <v>1120</v>
      </c>
      <c r="C957" s="42" t="s">
        <v>969</v>
      </c>
      <c r="F957" s="83" t="s">
        <v>866</v>
      </c>
      <c r="I957" s="48">
        <v>116.5</v>
      </c>
      <c r="L957" s="389">
        <f>L955</f>
        <v>118.25</v>
      </c>
      <c r="O957" s="6">
        <f>IF(P957="Yes",'MD Rates'!$B$1,R957)</f>
        <v>44652</v>
      </c>
      <c r="P957" s="5" t="str">
        <f t="shared" si="113"/>
        <v>Yes</v>
      </c>
      <c r="R957" s="6">
        <v>44652</v>
      </c>
      <c r="S957" s="48"/>
      <c r="T957" s="42" t="s">
        <v>325</v>
      </c>
      <c r="U957" s="48"/>
    </row>
    <row r="958" spans="1:21" hidden="1" x14ac:dyDescent="0.25">
      <c r="A958" s="87" t="s">
        <v>312</v>
      </c>
      <c r="B958" s="89" t="s">
        <v>1120</v>
      </c>
      <c r="C958" s="83" t="s">
        <v>966</v>
      </c>
      <c r="F958" t="s">
        <v>256</v>
      </c>
      <c r="I958" s="84">
        <v>2008</v>
      </c>
      <c r="J958" s="85"/>
      <c r="K958" s="85"/>
      <c r="L958" s="400">
        <f>'MD Rates'!J325</f>
        <v>2008</v>
      </c>
      <c r="O958" s="6">
        <f>IF(P958="Yes",'MD Rates'!$B$1,R958)</f>
        <v>42826</v>
      </c>
      <c r="P958" s="204" t="str">
        <f t="shared" ref="P958:P989" si="115">IF(I958&lt;&gt;L958,"Yes","No")</f>
        <v>No</v>
      </c>
      <c r="R958" s="6">
        <v>42826</v>
      </c>
      <c r="S958" s="48"/>
      <c r="U958" s="48"/>
    </row>
    <row r="959" spans="1:21" hidden="1" x14ac:dyDescent="0.25">
      <c r="A959" s="83" t="s">
        <v>313</v>
      </c>
      <c r="B959" s="89" t="s">
        <v>1120</v>
      </c>
      <c r="C959" s="83" t="s">
        <v>966</v>
      </c>
      <c r="F959" t="s">
        <v>256</v>
      </c>
      <c r="I959" s="84">
        <v>2008</v>
      </c>
      <c r="J959" s="85"/>
      <c r="K959" s="85"/>
      <c r="L959" s="400">
        <f>'MD Rates'!J325</f>
        <v>2008</v>
      </c>
      <c r="O959" s="6">
        <f>IF(P959="Yes",'MD Rates'!$B$1,R959)</f>
        <v>42826</v>
      </c>
      <c r="P959" s="204" t="str">
        <f t="shared" si="115"/>
        <v>No</v>
      </c>
      <c r="R959" s="6">
        <v>42826</v>
      </c>
      <c r="S959" s="48"/>
      <c r="U959" s="48"/>
    </row>
    <row r="960" spans="1:21" ht="14.5" hidden="1" x14ac:dyDescent="0.35">
      <c r="A960" s="387" t="s">
        <v>1092</v>
      </c>
      <c r="B960" s="89" t="s">
        <v>1120</v>
      </c>
      <c r="C960" s="392" t="s">
        <v>963</v>
      </c>
      <c r="D960" s="387" t="s">
        <v>646</v>
      </c>
      <c r="E960" s="387">
        <v>160</v>
      </c>
      <c r="F960" s="387" t="s">
        <v>1093</v>
      </c>
      <c r="G960" s="387"/>
      <c r="H960" s="387"/>
      <c r="I960" s="387">
        <v>0</v>
      </c>
      <c r="L960" s="393">
        <v>0</v>
      </c>
      <c r="O960" s="6">
        <v>42461</v>
      </c>
      <c r="P960" s="5" t="str">
        <f t="shared" si="115"/>
        <v>No</v>
      </c>
      <c r="Q960" s="201"/>
      <c r="R960" s="6">
        <v>42095</v>
      </c>
      <c r="S960" s="48"/>
      <c r="U960" s="48"/>
    </row>
    <row r="961" spans="1:21" ht="14.5" hidden="1" x14ac:dyDescent="0.35">
      <c r="A961" s="387" t="s">
        <v>1092</v>
      </c>
      <c r="B961" s="89" t="s">
        <v>1120</v>
      </c>
      <c r="C961" s="392" t="s">
        <v>963</v>
      </c>
      <c r="D961" s="387" t="s">
        <v>646</v>
      </c>
      <c r="E961" s="387">
        <v>160</v>
      </c>
      <c r="F961" s="387" t="s">
        <v>1094</v>
      </c>
      <c r="G961" s="387"/>
      <c r="H961" s="387"/>
      <c r="I961" s="387">
        <v>0</v>
      </c>
      <c r="L961" s="393">
        <v>0</v>
      </c>
      <c r="O961" s="6">
        <f>IF(P961="Yes",'MD Rates'!$B$1,R961)</f>
        <v>42461</v>
      </c>
      <c r="P961" s="5" t="str">
        <f t="shared" si="115"/>
        <v>No</v>
      </c>
      <c r="Q961" s="201"/>
      <c r="R961" s="6">
        <v>42461</v>
      </c>
      <c r="S961" s="48"/>
      <c r="U961" s="48"/>
    </row>
    <row r="962" spans="1:21" ht="14.5" hidden="1" x14ac:dyDescent="0.35">
      <c r="A962" s="387" t="s">
        <v>1092</v>
      </c>
      <c r="B962" s="89" t="s">
        <v>1120</v>
      </c>
      <c r="C962" s="392" t="s">
        <v>963</v>
      </c>
      <c r="D962" s="387" t="s">
        <v>1095</v>
      </c>
      <c r="E962" s="387">
        <v>266</v>
      </c>
      <c r="F962" s="387" t="s">
        <v>1093</v>
      </c>
      <c r="G962" s="387"/>
      <c r="H962" s="387"/>
      <c r="I962" s="387">
        <v>0</v>
      </c>
      <c r="L962" s="393">
        <v>0</v>
      </c>
      <c r="O962" s="6">
        <v>42461</v>
      </c>
      <c r="P962" s="5" t="str">
        <f t="shared" si="115"/>
        <v>No</v>
      </c>
      <c r="Q962" s="201"/>
      <c r="R962" s="6">
        <v>42095</v>
      </c>
      <c r="S962" s="48"/>
      <c r="U962" s="48"/>
    </row>
    <row r="963" spans="1:21" ht="14.5" hidden="1" x14ac:dyDescent="0.35">
      <c r="A963" s="387" t="s">
        <v>1092</v>
      </c>
      <c r="B963" s="89" t="s">
        <v>1120</v>
      </c>
      <c r="C963" s="392" t="s">
        <v>963</v>
      </c>
      <c r="D963" s="387" t="s">
        <v>1095</v>
      </c>
      <c r="E963" s="387">
        <v>266</v>
      </c>
      <c r="F963" s="387" t="s">
        <v>1094</v>
      </c>
      <c r="G963" s="387"/>
      <c r="H963" s="387"/>
      <c r="I963" s="387">
        <v>0</v>
      </c>
      <c r="L963" s="393">
        <v>0</v>
      </c>
      <c r="O963" s="6">
        <f>IF(P963="Yes",'MD Rates'!$B$1,R963)</f>
        <v>42461</v>
      </c>
      <c r="P963" s="5" t="str">
        <f t="shared" si="115"/>
        <v>No</v>
      </c>
      <c r="Q963" s="201"/>
      <c r="R963" s="6">
        <v>42461</v>
      </c>
      <c r="S963" s="48"/>
      <c r="U963" s="48"/>
    </row>
    <row r="964" spans="1:21" ht="14.5" hidden="1" x14ac:dyDescent="0.35">
      <c r="A964" s="387" t="s">
        <v>1092</v>
      </c>
      <c r="B964" s="89" t="s">
        <v>1120</v>
      </c>
      <c r="C964" s="392" t="s">
        <v>963</v>
      </c>
      <c r="D964" s="387" t="s">
        <v>361</v>
      </c>
      <c r="E964" s="387">
        <v>240</v>
      </c>
      <c r="F964" s="387" t="s">
        <v>1093</v>
      </c>
      <c r="G964" s="387"/>
      <c r="H964" s="387"/>
      <c r="I964" s="387">
        <v>0</v>
      </c>
      <c r="L964" s="393">
        <v>0</v>
      </c>
      <c r="O964" s="6">
        <v>42461</v>
      </c>
      <c r="P964" s="5" t="str">
        <f t="shared" si="115"/>
        <v>No</v>
      </c>
      <c r="Q964" s="201"/>
      <c r="R964" s="6">
        <v>42095</v>
      </c>
      <c r="S964" s="48"/>
      <c r="U964" s="48"/>
    </row>
    <row r="965" spans="1:21" ht="14.5" hidden="1" x14ac:dyDescent="0.35">
      <c r="A965" s="387" t="s">
        <v>1092</v>
      </c>
      <c r="B965" s="89" t="s">
        <v>1120</v>
      </c>
      <c r="C965" s="392" t="s">
        <v>963</v>
      </c>
      <c r="D965" s="387" t="s">
        <v>361</v>
      </c>
      <c r="E965" s="387">
        <v>240</v>
      </c>
      <c r="F965" s="387" t="s">
        <v>1094</v>
      </c>
      <c r="G965" s="387"/>
      <c r="H965" s="387"/>
      <c r="I965" s="387">
        <v>0</v>
      </c>
      <c r="L965" s="393">
        <v>0</v>
      </c>
      <c r="O965" s="6">
        <f>IF(P965="Yes",'MD Rates'!$B$1,R965)</f>
        <v>42461</v>
      </c>
      <c r="P965" s="5" t="str">
        <f t="shared" si="115"/>
        <v>No</v>
      </c>
      <c r="Q965" s="201"/>
      <c r="R965" s="6">
        <v>42461</v>
      </c>
      <c r="S965" s="48"/>
      <c r="U965" s="48"/>
    </row>
    <row r="966" spans="1:21" ht="14.5" hidden="1" x14ac:dyDescent="0.35">
      <c r="A966" s="387" t="s">
        <v>1092</v>
      </c>
      <c r="B966" s="89" t="s">
        <v>1120</v>
      </c>
      <c r="C966" s="392" t="s">
        <v>963</v>
      </c>
      <c r="D966" s="387" t="s">
        <v>359</v>
      </c>
      <c r="E966" s="387">
        <v>350</v>
      </c>
      <c r="F966" s="387" t="s">
        <v>1093</v>
      </c>
      <c r="G966" s="387"/>
      <c r="H966" s="387"/>
      <c r="I966" s="387">
        <v>0</v>
      </c>
      <c r="L966" s="393">
        <v>0</v>
      </c>
      <c r="O966" s="6">
        <v>42461</v>
      </c>
      <c r="P966" s="5" t="str">
        <f t="shared" si="115"/>
        <v>No</v>
      </c>
      <c r="Q966" s="201"/>
      <c r="R966" s="6">
        <v>42095</v>
      </c>
      <c r="S966" s="48"/>
      <c r="U966" s="48"/>
    </row>
    <row r="967" spans="1:21" ht="14.5" hidden="1" x14ac:dyDescent="0.35">
      <c r="A967" s="387" t="s">
        <v>1092</v>
      </c>
      <c r="B967" s="89" t="s">
        <v>1120</v>
      </c>
      <c r="C967" s="392" t="s">
        <v>963</v>
      </c>
      <c r="D967" s="387" t="s">
        <v>359</v>
      </c>
      <c r="E967" s="387">
        <v>350</v>
      </c>
      <c r="F967" s="387" t="s">
        <v>1094</v>
      </c>
      <c r="G967" s="387"/>
      <c r="H967" s="387"/>
      <c r="I967" s="387">
        <v>0</v>
      </c>
      <c r="L967" s="393">
        <v>0</v>
      </c>
      <c r="O967" s="6">
        <f>IF(P967="Yes",'MD Rates'!$B$1,R967)</f>
        <v>42461</v>
      </c>
      <c r="P967" s="5" t="str">
        <f t="shared" si="115"/>
        <v>No</v>
      </c>
      <c r="Q967" s="201"/>
      <c r="R967" s="6">
        <v>42461</v>
      </c>
      <c r="S967" s="48"/>
      <c r="U967" s="48"/>
    </row>
    <row r="968" spans="1:21" ht="14.5" hidden="1" x14ac:dyDescent="0.35">
      <c r="A968" s="387" t="s">
        <v>1092</v>
      </c>
      <c r="B968" s="89" t="s">
        <v>1120</v>
      </c>
      <c r="C968" s="392" t="s">
        <v>963</v>
      </c>
      <c r="D968" s="387" t="s">
        <v>1083</v>
      </c>
      <c r="E968" s="387"/>
      <c r="F968" s="387" t="s">
        <v>1093</v>
      </c>
      <c r="G968" s="387"/>
      <c r="H968" s="387"/>
      <c r="I968" s="387">
        <v>0</v>
      </c>
      <c r="L968" s="393">
        <v>0</v>
      </c>
      <c r="O968" s="6">
        <v>42461</v>
      </c>
      <c r="P968" s="5" t="str">
        <f t="shared" si="115"/>
        <v>No</v>
      </c>
      <c r="Q968" s="201"/>
      <c r="R968" s="6">
        <v>42095</v>
      </c>
      <c r="S968" s="48"/>
      <c r="U968" s="48"/>
    </row>
    <row r="969" spans="1:21" ht="14.5" hidden="1" x14ac:dyDescent="0.35">
      <c r="A969" s="387" t="s">
        <v>1092</v>
      </c>
      <c r="B969" s="89" t="s">
        <v>1120</v>
      </c>
      <c r="C969" s="392" t="s">
        <v>963</v>
      </c>
      <c r="D969" s="387" t="s">
        <v>1083</v>
      </c>
      <c r="E969" s="387"/>
      <c r="F969" s="387" t="s">
        <v>1094</v>
      </c>
      <c r="G969" s="387"/>
      <c r="H969" s="387"/>
      <c r="I969" s="387">
        <v>0</v>
      </c>
      <c r="L969" s="393">
        <v>0</v>
      </c>
      <c r="O969" s="6">
        <f>IF(P969="Yes",'MD Rates'!$B$1,R969)</f>
        <v>42461</v>
      </c>
      <c r="P969" s="5" t="str">
        <f t="shared" si="115"/>
        <v>No</v>
      </c>
      <c r="Q969" s="201"/>
      <c r="R969" s="6">
        <v>42461</v>
      </c>
      <c r="S969" s="48"/>
      <c r="U969" s="48"/>
    </row>
    <row r="970" spans="1:21" ht="14.5" hidden="1" x14ac:dyDescent="0.35">
      <c r="A970" s="387" t="s">
        <v>1092</v>
      </c>
      <c r="B970" s="89" t="s">
        <v>1120</v>
      </c>
      <c r="C970" s="392" t="s">
        <v>963</v>
      </c>
      <c r="D970" s="387" t="s">
        <v>1076</v>
      </c>
      <c r="E970" s="387">
        <v>420</v>
      </c>
      <c r="F970" s="387" t="s">
        <v>1093</v>
      </c>
      <c r="G970" s="387"/>
      <c r="H970" s="387"/>
      <c r="I970" s="387">
        <v>0</v>
      </c>
      <c r="L970" s="393">
        <v>0</v>
      </c>
      <c r="O970" s="6">
        <v>42461</v>
      </c>
      <c r="P970" s="5" t="str">
        <f t="shared" si="115"/>
        <v>No</v>
      </c>
      <c r="Q970" s="201"/>
      <c r="R970" s="6">
        <v>42095</v>
      </c>
      <c r="S970" s="48"/>
      <c r="U970" s="48"/>
    </row>
    <row r="971" spans="1:21" ht="14.5" hidden="1" x14ac:dyDescent="0.35">
      <c r="A971" s="387" t="s">
        <v>1092</v>
      </c>
      <c r="B971" s="89" t="s">
        <v>1120</v>
      </c>
      <c r="C971" s="392" t="s">
        <v>963</v>
      </c>
      <c r="D971" s="387" t="s">
        <v>1076</v>
      </c>
      <c r="E971" s="387">
        <v>420</v>
      </c>
      <c r="F971" s="387" t="s">
        <v>1094</v>
      </c>
      <c r="G971" s="387"/>
      <c r="H971" s="387"/>
      <c r="I971" s="387">
        <v>0</v>
      </c>
      <c r="L971" s="393">
        <v>0</v>
      </c>
      <c r="O971" s="6">
        <f>IF(P971="Yes",'MD Rates'!$B$1,R971)</f>
        <v>42461</v>
      </c>
      <c r="P971" s="5" t="str">
        <f t="shared" si="115"/>
        <v>No</v>
      </c>
      <c r="Q971" s="201"/>
      <c r="R971" s="6">
        <v>42461</v>
      </c>
      <c r="S971" s="48"/>
      <c r="U971" s="48"/>
    </row>
    <row r="972" spans="1:21" ht="14.5" hidden="1" x14ac:dyDescent="0.35">
      <c r="A972" s="387" t="s">
        <v>1092</v>
      </c>
      <c r="B972" s="89" t="s">
        <v>1120</v>
      </c>
      <c r="C972" s="392" t="s">
        <v>963</v>
      </c>
      <c r="D972" s="387" t="s">
        <v>456</v>
      </c>
      <c r="E972" s="387"/>
      <c r="F972" s="387" t="s">
        <v>1093</v>
      </c>
      <c r="G972" s="387"/>
      <c r="H972" s="387"/>
      <c r="I972" s="387">
        <v>0</v>
      </c>
      <c r="L972" s="393">
        <v>0</v>
      </c>
      <c r="O972" s="6">
        <v>42461</v>
      </c>
      <c r="P972" s="5" t="str">
        <f t="shared" si="115"/>
        <v>No</v>
      </c>
      <c r="Q972" s="201"/>
      <c r="R972" s="6">
        <v>42095</v>
      </c>
      <c r="S972" s="48"/>
      <c r="U972" s="48"/>
    </row>
    <row r="973" spans="1:21" ht="14.5" hidden="1" x14ac:dyDescent="0.35">
      <c r="A973" s="387" t="s">
        <v>1092</v>
      </c>
      <c r="B973" s="89" t="s">
        <v>1120</v>
      </c>
      <c r="C973" s="392" t="s">
        <v>963</v>
      </c>
      <c r="D973" s="387" t="s">
        <v>456</v>
      </c>
      <c r="E973" s="387"/>
      <c r="F973" s="387" t="s">
        <v>1094</v>
      </c>
      <c r="G973" s="387"/>
      <c r="H973" s="387"/>
      <c r="I973" s="387">
        <v>0</v>
      </c>
      <c r="L973" s="393">
        <v>0</v>
      </c>
      <c r="O973" s="6">
        <f>IF(P973="Yes",'MD Rates'!$B$1,R973)</f>
        <v>42461</v>
      </c>
      <c r="P973" s="5" t="str">
        <f t="shared" si="115"/>
        <v>No</v>
      </c>
      <c r="Q973" s="201"/>
      <c r="R973" s="6">
        <v>42461</v>
      </c>
      <c r="S973" s="48"/>
      <c r="U973" s="48"/>
    </row>
    <row r="974" spans="1:21" ht="14.5" hidden="1" x14ac:dyDescent="0.35">
      <c r="A974" s="387" t="s">
        <v>1092</v>
      </c>
      <c r="B974" s="89" t="s">
        <v>1120</v>
      </c>
      <c r="C974" s="392" t="s">
        <v>963</v>
      </c>
      <c r="D974" s="387" t="s">
        <v>455</v>
      </c>
      <c r="E974" s="387"/>
      <c r="F974" s="387" t="s">
        <v>1093</v>
      </c>
      <c r="G974" s="387"/>
      <c r="H974" s="387"/>
      <c r="I974" s="387">
        <v>0</v>
      </c>
      <c r="L974" s="393">
        <v>0</v>
      </c>
      <c r="O974" s="6">
        <v>42461</v>
      </c>
      <c r="P974" s="5" t="str">
        <f t="shared" si="115"/>
        <v>No</v>
      </c>
      <c r="Q974" s="201"/>
      <c r="R974" s="6">
        <v>42095</v>
      </c>
      <c r="S974" s="48"/>
      <c r="U974" s="48"/>
    </row>
    <row r="975" spans="1:21" ht="14.5" hidden="1" x14ac:dyDescent="0.35">
      <c r="A975" s="387" t="s">
        <v>1092</v>
      </c>
      <c r="B975" s="89" t="s">
        <v>1120</v>
      </c>
      <c r="C975" s="392" t="s">
        <v>963</v>
      </c>
      <c r="D975" s="387" t="s">
        <v>455</v>
      </c>
      <c r="E975" s="387"/>
      <c r="F975" s="387" t="s">
        <v>1094</v>
      </c>
      <c r="G975" s="387"/>
      <c r="H975" s="387"/>
      <c r="I975" s="387">
        <v>0</v>
      </c>
      <c r="L975" s="393">
        <v>0</v>
      </c>
      <c r="O975" s="6">
        <f>IF(P975="Yes",'MD Rates'!$B$1,R975)</f>
        <v>42461</v>
      </c>
      <c r="P975" s="5" t="str">
        <f t="shared" si="115"/>
        <v>No</v>
      </c>
      <c r="Q975" s="201"/>
      <c r="R975" s="6">
        <v>42461</v>
      </c>
      <c r="S975" s="48"/>
      <c r="U975" s="48"/>
    </row>
    <row r="976" spans="1:21" ht="14.5" hidden="1" x14ac:dyDescent="0.35">
      <c r="A976" s="387" t="s">
        <v>1092</v>
      </c>
      <c r="B976" s="89" t="s">
        <v>1120</v>
      </c>
      <c r="C976" s="392" t="s">
        <v>963</v>
      </c>
      <c r="D976" s="387" t="s">
        <v>454</v>
      </c>
      <c r="E976" s="387"/>
      <c r="F976" s="387" t="s">
        <v>1093</v>
      </c>
      <c r="G976" s="387"/>
      <c r="H976" s="387"/>
      <c r="I976" s="387">
        <v>0</v>
      </c>
      <c r="L976" s="393">
        <v>0</v>
      </c>
      <c r="O976" s="6">
        <v>42461</v>
      </c>
      <c r="P976" s="5" t="str">
        <f t="shared" si="115"/>
        <v>No</v>
      </c>
      <c r="Q976" s="201"/>
      <c r="R976" s="6">
        <v>42095</v>
      </c>
      <c r="S976" s="48"/>
      <c r="U976" s="48"/>
    </row>
    <row r="977" spans="1:21" ht="14.5" hidden="1" x14ac:dyDescent="0.35">
      <c r="A977" s="387" t="s">
        <v>1092</v>
      </c>
      <c r="B977" s="89" t="s">
        <v>1120</v>
      </c>
      <c r="C977" s="392" t="s">
        <v>963</v>
      </c>
      <c r="D977" s="387" t="s">
        <v>454</v>
      </c>
      <c r="E977" s="387"/>
      <c r="F977" s="387" t="s">
        <v>1094</v>
      </c>
      <c r="G977" s="387"/>
      <c r="H977" s="387"/>
      <c r="I977" s="387">
        <v>0</v>
      </c>
      <c r="L977" s="393">
        <v>0</v>
      </c>
      <c r="O977" s="6">
        <f>IF(P977="Yes",'MD Rates'!$B$1,R977)</f>
        <v>42461</v>
      </c>
      <c r="P977" s="5" t="str">
        <f t="shared" si="115"/>
        <v>No</v>
      </c>
      <c r="Q977" s="201"/>
      <c r="R977" s="6">
        <v>42461</v>
      </c>
      <c r="S977" s="48"/>
      <c r="U977" s="48"/>
    </row>
    <row r="978" spans="1:21" ht="14.5" hidden="1" x14ac:dyDescent="0.35">
      <c r="A978" s="387" t="s">
        <v>1092</v>
      </c>
      <c r="B978" s="89" t="s">
        <v>1120</v>
      </c>
      <c r="C978" s="392" t="s">
        <v>963</v>
      </c>
      <c r="D978" s="387" t="s">
        <v>871</v>
      </c>
      <c r="E978" s="387">
        <v>417</v>
      </c>
      <c r="F978" s="387" t="s">
        <v>1093</v>
      </c>
      <c r="G978" s="387"/>
      <c r="H978" s="387"/>
      <c r="I978" s="387">
        <v>0</v>
      </c>
      <c r="L978" s="393">
        <v>0</v>
      </c>
      <c r="O978" s="6">
        <v>42461</v>
      </c>
      <c r="P978" s="5" t="str">
        <f t="shared" si="115"/>
        <v>No</v>
      </c>
      <c r="Q978" s="201"/>
      <c r="R978" s="6">
        <v>42095</v>
      </c>
      <c r="S978" s="48"/>
      <c r="U978" s="48"/>
    </row>
    <row r="979" spans="1:21" ht="14.5" hidden="1" x14ac:dyDescent="0.35">
      <c r="A979" s="387" t="s">
        <v>1092</v>
      </c>
      <c r="B979" s="89" t="s">
        <v>1120</v>
      </c>
      <c r="C979" s="392" t="s">
        <v>963</v>
      </c>
      <c r="D979" s="387" t="s">
        <v>871</v>
      </c>
      <c r="E979" s="387">
        <v>417</v>
      </c>
      <c r="F979" s="387" t="s">
        <v>1094</v>
      </c>
      <c r="G979" s="387"/>
      <c r="H979" s="387"/>
      <c r="I979" s="387">
        <v>0</v>
      </c>
      <c r="L979" s="393">
        <v>0</v>
      </c>
      <c r="O979" s="6">
        <f>IF(P979="Yes",'MD Rates'!$B$1,R979)</f>
        <v>42461</v>
      </c>
      <c r="P979" s="5" t="str">
        <f t="shared" si="115"/>
        <v>No</v>
      </c>
      <c r="Q979" s="201"/>
      <c r="R979" s="6">
        <v>42461</v>
      </c>
      <c r="S979" s="48"/>
      <c r="U979" s="48"/>
    </row>
    <row r="980" spans="1:21" ht="14.5" hidden="1" x14ac:dyDescent="0.35">
      <c r="A980" s="387" t="s">
        <v>1092</v>
      </c>
      <c r="B980" s="89" t="s">
        <v>1120</v>
      </c>
      <c r="C980" s="392" t="s">
        <v>963</v>
      </c>
      <c r="D980" s="387" t="s">
        <v>875</v>
      </c>
      <c r="E980" s="387">
        <v>437</v>
      </c>
      <c r="F980" s="387" t="s">
        <v>1093</v>
      </c>
      <c r="G980" s="387"/>
      <c r="H980" s="387"/>
      <c r="I980" s="387">
        <v>0</v>
      </c>
      <c r="L980" s="393">
        <v>0</v>
      </c>
      <c r="O980" s="6">
        <v>42461</v>
      </c>
      <c r="P980" s="5" t="str">
        <f t="shared" si="115"/>
        <v>No</v>
      </c>
      <c r="Q980" s="201"/>
      <c r="R980" s="6">
        <v>42095</v>
      </c>
      <c r="S980" s="48"/>
      <c r="U980" s="48"/>
    </row>
    <row r="981" spans="1:21" ht="14.5" hidden="1" x14ac:dyDescent="0.35">
      <c r="A981" s="387" t="s">
        <v>1092</v>
      </c>
      <c r="B981" s="89" t="s">
        <v>1120</v>
      </c>
      <c r="C981" s="392" t="s">
        <v>963</v>
      </c>
      <c r="D981" s="387" t="s">
        <v>875</v>
      </c>
      <c r="E981" s="387">
        <v>437</v>
      </c>
      <c r="F981" s="387" t="s">
        <v>1094</v>
      </c>
      <c r="G981" s="387"/>
      <c r="H981" s="387"/>
      <c r="I981" s="387">
        <v>0</v>
      </c>
      <c r="L981" s="393">
        <v>0</v>
      </c>
      <c r="O981" s="6">
        <f>IF(P981="Yes",'MD Rates'!$B$1,R981)</f>
        <v>42461</v>
      </c>
      <c r="P981" s="5" t="str">
        <f t="shared" si="115"/>
        <v>No</v>
      </c>
      <c r="Q981" s="201"/>
      <c r="R981" s="6">
        <v>42461</v>
      </c>
      <c r="S981" s="48"/>
      <c r="U981" s="48"/>
    </row>
    <row r="982" spans="1:21" ht="14.5" hidden="1" x14ac:dyDescent="0.35">
      <c r="A982" s="387" t="s">
        <v>1092</v>
      </c>
      <c r="B982" s="89" t="s">
        <v>1120</v>
      </c>
      <c r="C982" s="392" t="s">
        <v>963</v>
      </c>
      <c r="D982" s="387" t="s">
        <v>878</v>
      </c>
      <c r="E982" s="387">
        <v>473</v>
      </c>
      <c r="F982" s="387" t="s">
        <v>1093</v>
      </c>
      <c r="G982" s="387"/>
      <c r="H982" s="387"/>
      <c r="I982" s="387">
        <v>0</v>
      </c>
      <c r="L982" s="393">
        <v>0</v>
      </c>
      <c r="O982" s="6">
        <v>42461</v>
      </c>
      <c r="P982" s="5" t="str">
        <f t="shared" si="115"/>
        <v>No</v>
      </c>
      <c r="Q982" s="201"/>
      <c r="R982" s="6">
        <v>42095</v>
      </c>
      <c r="S982" s="48"/>
      <c r="U982" s="48"/>
    </row>
    <row r="983" spans="1:21" ht="14.5" hidden="1" x14ac:dyDescent="0.35">
      <c r="A983" s="387" t="s">
        <v>1092</v>
      </c>
      <c r="B983" s="89" t="s">
        <v>1120</v>
      </c>
      <c r="C983" s="392" t="s">
        <v>963</v>
      </c>
      <c r="D983" s="387" t="s">
        <v>878</v>
      </c>
      <c r="E983" s="387">
        <v>473</v>
      </c>
      <c r="F983" s="387" t="s">
        <v>1094</v>
      </c>
      <c r="G983" s="387"/>
      <c r="H983" s="387"/>
      <c r="I983" s="387">
        <v>0</v>
      </c>
      <c r="L983" s="393">
        <v>0</v>
      </c>
      <c r="O983" s="6">
        <f>IF(P983="Yes",'MD Rates'!$B$1,R983)</f>
        <v>42461</v>
      </c>
      <c r="P983" s="5" t="str">
        <f t="shared" si="115"/>
        <v>No</v>
      </c>
      <c r="Q983" s="201"/>
      <c r="R983" s="6">
        <v>42461</v>
      </c>
      <c r="S983" s="48"/>
      <c r="U983" s="48"/>
    </row>
    <row r="984" spans="1:21" ht="14.5" hidden="1" x14ac:dyDescent="0.35">
      <c r="A984" s="387" t="s">
        <v>1092</v>
      </c>
      <c r="B984" s="89" t="s">
        <v>1120</v>
      </c>
      <c r="C984" s="392" t="s">
        <v>963</v>
      </c>
      <c r="D984" s="387" t="s">
        <v>880</v>
      </c>
      <c r="E984" s="387">
        <v>485</v>
      </c>
      <c r="F984" s="387" t="s">
        <v>1093</v>
      </c>
      <c r="G984" s="387"/>
      <c r="H984" s="387"/>
      <c r="I984" s="387">
        <v>0</v>
      </c>
      <c r="L984" s="393">
        <v>0</v>
      </c>
      <c r="O984" s="6">
        <v>42461</v>
      </c>
      <c r="P984" s="5" t="str">
        <f t="shared" si="115"/>
        <v>No</v>
      </c>
      <c r="Q984" s="201"/>
      <c r="R984" s="6">
        <v>42095</v>
      </c>
      <c r="S984" s="48"/>
      <c r="U984" s="48"/>
    </row>
    <row r="985" spans="1:21" ht="14.5" hidden="1" x14ac:dyDescent="0.35">
      <c r="A985" s="387" t="s">
        <v>1092</v>
      </c>
      <c r="B985" s="89" t="s">
        <v>1120</v>
      </c>
      <c r="C985" s="392" t="s">
        <v>963</v>
      </c>
      <c r="D985" s="387" t="s">
        <v>880</v>
      </c>
      <c r="E985" s="387">
        <v>485</v>
      </c>
      <c r="F985" s="387" t="s">
        <v>1094</v>
      </c>
      <c r="G985" s="387"/>
      <c r="H985" s="387"/>
      <c r="I985" s="387">
        <v>0</v>
      </c>
      <c r="L985" s="393">
        <v>0</v>
      </c>
      <c r="O985" s="6">
        <f>IF(P985="Yes",'MD Rates'!$B$1,R985)</f>
        <v>42461</v>
      </c>
      <c r="P985" s="5" t="str">
        <f t="shared" si="115"/>
        <v>No</v>
      </c>
      <c r="Q985" s="201"/>
      <c r="R985" s="6">
        <v>42461</v>
      </c>
      <c r="S985" s="48"/>
      <c r="U985" s="48"/>
    </row>
    <row r="986" spans="1:21" ht="14.5" hidden="1" x14ac:dyDescent="0.35">
      <c r="A986" s="387" t="s">
        <v>1092</v>
      </c>
      <c r="B986" s="89" t="s">
        <v>1120</v>
      </c>
      <c r="C986" s="392" t="s">
        <v>963</v>
      </c>
      <c r="D986" s="387" t="s">
        <v>884</v>
      </c>
      <c r="E986" s="387">
        <v>505</v>
      </c>
      <c r="F986" s="387" t="s">
        <v>1093</v>
      </c>
      <c r="G986" s="387"/>
      <c r="H986" s="387"/>
      <c r="I986" s="387">
        <v>0</v>
      </c>
      <c r="L986" s="393">
        <v>0</v>
      </c>
      <c r="O986" s="6">
        <v>42461</v>
      </c>
      <c r="P986" s="5" t="str">
        <f t="shared" si="115"/>
        <v>No</v>
      </c>
      <c r="Q986" s="201"/>
      <c r="R986" s="6">
        <v>42095</v>
      </c>
      <c r="S986" s="48"/>
      <c r="U986" s="48"/>
    </row>
    <row r="987" spans="1:21" ht="14.5" hidden="1" x14ac:dyDescent="0.35">
      <c r="A987" s="387" t="s">
        <v>1092</v>
      </c>
      <c r="B987" s="89" t="s">
        <v>1120</v>
      </c>
      <c r="C987" s="392" t="s">
        <v>963</v>
      </c>
      <c r="D987" s="387" t="s">
        <v>884</v>
      </c>
      <c r="E987" s="387">
        <v>505</v>
      </c>
      <c r="F987" s="387" t="s">
        <v>1094</v>
      </c>
      <c r="G987" s="387"/>
      <c r="H987" s="387"/>
      <c r="I987" s="387">
        <v>0</v>
      </c>
      <c r="L987" s="393">
        <v>0</v>
      </c>
      <c r="O987" s="6">
        <f>IF(P987="Yes",'MD Rates'!$B$1,R987)</f>
        <v>42461</v>
      </c>
      <c r="P987" s="5" t="str">
        <f t="shared" si="115"/>
        <v>No</v>
      </c>
      <c r="Q987" s="201"/>
      <c r="R987" s="6">
        <v>42461</v>
      </c>
      <c r="S987" s="48"/>
      <c r="U987" s="48"/>
    </row>
    <row r="988" spans="1:21" ht="14.5" hidden="1" x14ac:dyDescent="0.35">
      <c r="A988" s="387" t="s">
        <v>1092</v>
      </c>
      <c r="B988" s="89" t="s">
        <v>1120</v>
      </c>
      <c r="C988" s="392" t="s">
        <v>963</v>
      </c>
      <c r="D988" s="387" t="s">
        <v>886</v>
      </c>
      <c r="E988" s="387">
        <v>515</v>
      </c>
      <c r="F988" s="387" t="s">
        <v>1093</v>
      </c>
      <c r="G988" s="387"/>
      <c r="H988" s="387"/>
      <c r="I988" s="387">
        <v>0</v>
      </c>
      <c r="L988" s="393">
        <v>0</v>
      </c>
      <c r="O988" s="6">
        <v>42461</v>
      </c>
      <c r="P988" s="5" t="str">
        <f t="shared" si="115"/>
        <v>No</v>
      </c>
      <c r="Q988" s="201"/>
      <c r="R988" s="6">
        <v>42095</v>
      </c>
      <c r="S988" s="48"/>
      <c r="U988" s="48"/>
    </row>
    <row r="989" spans="1:21" ht="14.5" hidden="1" x14ac:dyDescent="0.35">
      <c r="A989" s="387" t="s">
        <v>1092</v>
      </c>
      <c r="B989" s="89" t="s">
        <v>1120</v>
      </c>
      <c r="C989" s="392" t="s">
        <v>963</v>
      </c>
      <c r="D989" s="387" t="s">
        <v>886</v>
      </c>
      <c r="E989" s="387">
        <v>515</v>
      </c>
      <c r="F989" s="387" t="s">
        <v>1094</v>
      </c>
      <c r="G989" s="387"/>
      <c r="H989" s="387"/>
      <c r="I989" s="387">
        <v>0</v>
      </c>
      <c r="L989" s="393">
        <v>0</v>
      </c>
      <c r="O989" s="6">
        <f>IF(P989="Yes",'MD Rates'!$B$1,R989)</f>
        <v>42461</v>
      </c>
      <c r="P989" s="5" t="str">
        <f t="shared" si="115"/>
        <v>No</v>
      </c>
      <c r="Q989" s="201"/>
      <c r="R989" s="6">
        <v>42461</v>
      </c>
      <c r="S989" s="48"/>
      <c r="U989" s="48"/>
    </row>
    <row r="990" spans="1:21" ht="14.5" hidden="1" x14ac:dyDescent="0.35">
      <c r="A990" s="387" t="s">
        <v>1092</v>
      </c>
      <c r="B990" s="89" t="s">
        <v>1120</v>
      </c>
      <c r="C990" s="392" t="s">
        <v>963</v>
      </c>
      <c r="D990" s="387" t="s">
        <v>888</v>
      </c>
      <c r="E990" s="387">
        <v>527</v>
      </c>
      <c r="F990" s="387" t="s">
        <v>1093</v>
      </c>
      <c r="G990" s="387"/>
      <c r="H990" s="387"/>
      <c r="I990" s="387">
        <v>0</v>
      </c>
      <c r="L990" s="393">
        <v>0</v>
      </c>
      <c r="O990" s="6">
        <v>42461</v>
      </c>
      <c r="P990" s="5" t="str">
        <f t="shared" ref="P990:P1053" si="116">IF(I990&lt;&gt;L990,"Yes","No")</f>
        <v>No</v>
      </c>
      <c r="Q990" s="201"/>
      <c r="R990" s="6">
        <v>42095</v>
      </c>
      <c r="S990" s="48"/>
      <c r="U990" s="48"/>
    </row>
    <row r="991" spans="1:21" ht="14.5" hidden="1" x14ac:dyDescent="0.35">
      <c r="A991" s="387" t="s">
        <v>1092</v>
      </c>
      <c r="B991" s="89" t="s">
        <v>1120</v>
      </c>
      <c r="C991" s="392" t="s">
        <v>963</v>
      </c>
      <c r="D991" s="387" t="s">
        <v>888</v>
      </c>
      <c r="E991" s="387">
        <v>527</v>
      </c>
      <c r="F991" s="387" t="s">
        <v>1094</v>
      </c>
      <c r="G991" s="387"/>
      <c r="H991" s="387"/>
      <c r="I991" s="387">
        <v>0</v>
      </c>
      <c r="L991" s="393">
        <v>0</v>
      </c>
      <c r="O991" s="6">
        <f>IF(P991="Yes",'MD Rates'!$B$1,R991)</f>
        <v>42461</v>
      </c>
      <c r="P991" s="5" t="str">
        <f t="shared" si="116"/>
        <v>No</v>
      </c>
      <c r="Q991" s="201"/>
      <c r="R991" s="6">
        <v>42461</v>
      </c>
      <c r="S991" s="48"/>
      <c r="U991" s="48"/>
    </row>
    <row r="992" spans="1:21" ht="14.5" hidden="1" x14ac:dyDescent="0.35">
      <c r="A992" s="387" t="s">
        <v>1092</v>
      </c>
      <c r="B992" s="89" t="s">
        <v>1120</v>
      </c>
      <c r="C992" s="392" t="s">
        <v>966</v>
      </c>
      <c r="D992" s="387" t="s">
        <v>25</v>
      </c>
      <c r="E992" s="387">
        <v>540</v>
      </c>
      <c r="F992" s="387" t="s">
        <v>1093</v>
      </c>
      <c r="G992" s="387"/>
      <c r="H992" s="387"/>
      <c r="I992" s="387">
        <v>0</v>
      </c>
      <c r="L992" s="393">
        <v>0</v>
      </c>
      <c r="O992" s="6">
        <v>42461</v>
      </c>
      <c r="P992" s="5" t="str">
        <f t="shared" si="116"/>
        <v>No</v>
      </c>
      <c r="Q992" s="201"/>
      <c r="R992" s="6">
        <v>42095</v>
      </c>
      <c r="S992" s="48"/>
      <c r="U992" s="48"/>
    </row>
    <row r="993" spans="1:21" ht="14.5" hidden="1" x14ac:dyDescent="0.35">
      <c r="A993" s="387" t="s">
        <v>1092</v>
      </c>
      <c r="B993" s="89" t="s">
        <v>1120</v>
      </c>
      <c r="C993" s="392" t="s">
        <v>966</v>
      </c>
      <c r="D993" s="387" t="s">
        <v>25</v>
      </c>
      <c r="E993" s="387">
        <v>540</v>
      </c>
      <c r="F993" s="387" t="s">
        <v>1094</v>
      </c>
      <c r="G993" s="387"/>
      <c r="H993" s="387"/>
      <c r="I993" s="387">
        <v>0</v>
      </c>
      <c r="L993" s="393">
        <v>0</v>
      </c>
      <c r="O993" s="6">
        <f>IF(P993="Yes",'MD Rates'!$B$1,R993)</f>
        <v>42461</v>
      </c>
      <c r="P993" s="5" t="str">
        <f t="shared" si="116"/>
        <v>No</v>
      </c>
      <c r="Q993" s="201"/>
      <c r="R993" s="6">
        <v>42461</v>
      </c>
      <c r="S993" s="48"/>
      <c r="U993" s="48"/>
    </row>
    <row r="994" spans="1:21" ht="14.5" hidden="1" x14ac:dyDescent="0.35">
      <c r="A994" s="387" t="s">
        <v>1092</v>
      </c>
      <c r="B994" s="89" t="s">
        <v>1120</v>
      </c>
      <c r="C994" s="392" t="s">
        <v>966</v>
      </c>
      <c r="D994" s="387" t="s">
        <v>26</v>
      </c>
      <c r="E994" s="387"/>
      <c r="F994" s="387" t="s">
        <v>1093</v>
      </c>
      <c r="G994" s="387"/>
      <c r="H994" s="387"/>
      <c r="I994" s="387">
        <v>0</v>
      </c>
      <c r="L994" s="393">
        <v>0</v>
      </c>
      <c r="O994" s="6">
        <v>42461</v>
      </c>
      <c r="P994" s="5" t="str">
        <f t="shared" si="116"/>
        <v>No</v>
      </c>
      <c r="Q994" s="201"/>
      <c r="R994" s="6">
        <v>42095</v>
      </c>
      <c r="S994" s="48"/>
      <c r="U994" s="48"/>
    </row>
    <row r="995" spans="1:21" ht="14.5" hidden="1" x14ac:dyDescent="0.35">
      <c r="A995" s="387" t="s">
        <v>1092</v>
      </c>
      <c r="B995" s="89" t="s">
        <v>1120</v>
      </c>
      <c r="C995" s="392" t="s">
        <v>966</v>
      </c>
      <c r="D995" s="387" t="s">
        <v>26</v>
      </c>
      <c r="E995" s="387"/>
      <c r="F995" s="387" t="s">
        <v>1094</v>
      </c>
      <c r="G995" s="387"/>
      <c r="H995" s="387"/>
      <c r="I995" s="387">
        <v>0</v>
      </c>
      <c r="L995" s="393">
        <v>0</v>
      </c>
      <c r="O995" s="6">
        <f>IF(P995="Yes",'MD Rates'!$B$1,R995)</f>
        <v>42461</v>
      </c>
      <c r="P995" s="5" t="str">
        <f t="shared" si="116"/>
        <v>No</v>
      </c>
      <c r="Q995" s="201"/>
      <c r="R995" s="6">
        <v>42461</v>
      </c>
      <c r="S995" s="48"/>
      <c r="U995" s="48"/>
    </row>
    <row r="996" spans="1:21" ht="14.5" hidden="1" x14ac:dyDescent="0.35">
      <c r="A996" s="387" t="s">
        <v>1092</v>
      </c>
      <c r="B996" s="89" t="s">
        <v>1120</v>
      </c>
      <c r="C996" s="392" t="s">
        <v>966</v>
      </c>
      <c r="D996" s="387" t="s">
        <v>342</v>
      </c>
      <c r="E996" s="387">
        <v>318</v>
      </c>
      <c r="F996" s="387" t="s">
        <v>1093</v>
      </c>
      <c r="G996" s="387"/>
      <c r="H996" s="387"/>
      <c r="I996" s="387">
        <v>0</v>
      </c>
      <c r="L996" s="393">
        <v>0</v>
      </c>
      <c r="O996" s="6">
        <v>42461</v>
      </c>
      <c r="P996" s="5" t="str">
        <f t="shared" si="116"/>
        <v>No</v>
      </c>
      <c r="Q996" s="201"/>
      <c r="R996" s="6">
        <v>42095</v>
      </c>
      <c r="S996" s="48"/>
      <c r="U996" s="48"/>
    </row>
    <row r="997" spans="1:21" ht="14.5" hidden="1" x14ac:dyDescent="0.35">
      <c r="A997" s="387" t="s">
        <v>1092</v>
      </c>
      <c r="B997" s="89" t="s">
        <v>1120</v>
      </c>
      <c r="C997" s="392" t="s">
        <v>966</v>
      </c>
      <c r="D997" s="387" t="s">
        <v>342</v>
      </c>
      <c r="E997" s="387">
        <v>318</v>
      </c>
      <c r="F997" s="387" t="s">
        <v>1094</v>
      </c>
      <c r="G997" s="387"/>
      <c r="H997" s="387"/>
      <c r="I997" s="387">
        <v>0</v>
      </c>
      <c r="L997" s="393">
        <v>0</v>
      </c>
      <c r="O997" s="6">
        <f>IF(P997="Yes",'MD Rates'!$B$1,R997)</f>
        <v>42461</v>
      </c>
      <c r="P997" s="5" t="str">
        <f t="shared" si="116"/>
        <v>No</v>
      </c>
      <c r="Q997" s="201"/>
      <c r="R997" s="6">
        <v>42461</v>
      </c>
      <c r="S997" s="48"/>
      <c r="U997" s="48"/>
    </row>
    <row r="998" spans="1:21" ht="14.5" hidden="1" x14ac:dyDescent="0.35">
      <c r="A998" s="387" t="s">
        <v>1092</v>
      </c>
      <c r="B998" s="89" t="s">
        <v>1120</v>
      </c>
      <c r="C998" s="392" t="s">
        <v>966</v>
      </c>
      <c r="D998" s="387" t="s">
        <v>342</v>
      </c>
      <c r="E998" s="387">
        <v>325</v>
      </c>
      <c r="F998" s="387" t="s">
        <v>1093</v>
      </c>
      <c r="G998" s="387"/>
      <c r="H998" s="387"/>
      <c r="I998" s="387">
        <v>0</v>
      </c>
      <c r="L998" s="393">
        <v>0</v>
      </c>
      <c r="O998" s="6">
        <v>42461</v>
      </c>
      <c r="P998" s="5" t="str">
        <f t="shared" si="116"/>
        <v>No</v>
      </c>
      <c r="Q998" s="201"/>
      <c r="R998" s="6">
        <v>42095</v>
      </c>
      <c r="S998" s="48"/>
      <c r="U998" s="48"/>
    </row>
    <row r="999" spans="1:21" ht="14.5" hidden="1" x14ac:dyDescent="0.35">
      <c r="A999" s="387" t="s">
        <v>1092</v>
      </c>
      <c r="B999" s="89" t="s">
        <v>1120</v>
      </c>
      <c r="C999" s="392" t="s">
        <v>966</v>
      </c>
      <c r="D999" s="387" t="s">
        <v>342</v>
      </c>
      <c r="E999" s="387">
        <v>325</v>
      </c>
      <c r="F999" s="387" t="s">
        <v>1094</v>
      </c>
      <c r="G999" s="387"/>
      <c r="H999" s="387"/>
      <c r="I999" s="387">
        <v>0</v>
      </c>
      <c r="L999" s="393">
        <v>0</v>
      </c>
      <c r="O999" s="6">
        <f>IF(P999="Yes",'MD Rates'!$B$1,R999)</f>
        <v>42461</v>
      </c>
      <c r="P999" s="5" t="str">
        <f t="shared" si="116"/>
        <v>No</v>
      </c>
      <c r="Q999" s="201"/>
      <c r="R999" s="6">
        <v>42461</v>
      </c>
      <c r="S999" s="48"/>
      <c r="U999" s="48"/>
    </row>
    <row r="1000" spans="1:21" ht="14.5" hidden="1" x14ac:dyDescent="0.35">
      <c r="A1000" s="387" t="s">
        <v>1092</v>
      </c>
      <c r="B1000" s="89" t="s">
        <v>1120</v>
      </c>
      <c r="C1000" s="392" t="s">
        <v>966</v>
      </c>
      <c r="D1000" s="387" t="s">
        <v>343</v>
      </c>
      <c r="E1000" s="387">
        <v>425</v>
      </c>
      <c r="F1000" s="387" t="s">
        <v>1093</v>
      </c>
      <c r="G1000" s="387"/>
      <c r="H1000" s="387"/>
      <c r="I1000" s="387">
        <v>0</v>
      </c>
      <c r="L1000" s="393">
        <v>0</v>
      </c>
      <c r="O1000" s="6">
        <v>42461</v>
      </c>
      <c r="P1000" s="5" t="str">
        <f t="shared" si="116"/>
        <v>No</v>
      </c>
      <c r="Q1000" s="201"/>
      <c r="R1000" s="6">
        <v>42095</v>
      </c>
      <c r="S1000" s="48"/>
      <c r="U1000" s="48"/>
    </row>
    <row r="1001" spans="1:21" ht="14.5" hidden="1" x14ac:dyDescent="0.35">
      <c r="A1001" s="387" t="s">
        <v>1092</v>
      </c>
      <c r="B1001" s="89" t="s">
        <v>1120</v>
      </c>
      <c r="C1001" s="392" t="s">
        <v>966</v>
      </c>
      <c r="D1001" s="387" t="s">
        <v>343</v>
      </c>
      <c r="E1001" s="387">
        <v>425</v>
      </c>
      <c r="F1001" s="387" t="s">
        <v>1094</v>
      </c>
      <c r="G1001" s="387"/>
      <c r="H1001" s="387"/>
      <c r="I1001" s="387">
        <v>0</v>
      </c>
      <c r="L1001" s="393">
        <v>0</v>
      </c>
      <c r="O1001" s="6">
        <f>IF(P1001="Yes",'MD Rates'!$B$1,R1001)</f>
        <v>42461</v>
      </c>
      <c r="P1001" s="5" t="str">
        <f t="shared" si="116"/>
        <v>No</v>
      </c>
      <c r="Q1001" s="201"/>
      <c r="R1001" s="6">
        <v>42461</v>
      </c>
      <c r="S1001" s="48"/>
      <c r="U1001" s="48"/>
    </row>
    <row r="1002" spans="1:21" ht="14.5" hidden="1" x14ac:dyDescent="0.35">
      <c r="A1002" s="387" t="s">
        <v>1092</v>
      </c>
      <c r="B1002" s="89" t="s">
        <v>1120</v>
      </c>
      <c r="C1002" s="392" t="s">
        <v>966</v>
      </c>
      <c r="D1002" s="387" t="s">
        <v>343</v>
      </c>
      <c r="E1002" s="387">
        <v>445</v>
      </c>
      <c r="F1002" s="387" t="s">
        <v>1093</v>
      </c>
      <c r="G1002" s="387"/>
      <c r="H1002" s="387"/>
      <c r="I1002" s="387">
        <v>0</v>
      </c>
      <c r="L1002" s="393">
        <v>0</v>
      </c>
      <c r="O1002" s="6">
        <v>42461</v>
      </c>
      <c r="P1002" s="5" t="str">
        <f t="shared" si="116"/>
        <v>No</v>
      </c>
      <c r="Q1002" s="201"/>
      <c r="R1002" s="6">
        <v>42095</v>
      </c>
      <c r="S1002" s="48"/>
      <c r="U1002" s="48"/>
    </row>
    <row r="1003" spans="1:21" ht="14.5" hidden="1" x14ac:dyDescent="0.35">
      <c r="A1003" s="387" t="s">
        <v>1092</v>
      </c>
      <c r="B1003" s="89" t="s">
        <v>1120</v>
      </c>
      <c r="C1003" s="392" t="s">
        <v>966</v>
      </c>
      <c r="D1003" s="387" t="s">
        <v>343</v>
      </c>
      <c r="E1003" s="387">
        <v>445</v>
      </c>
      <c r="F1003" s="387" t="s">
        <v>1094</v>
      </c>
      <c r="G1003" s="387"/>
      <c r="H1003" s="387"/>
      <c r="I1003" s="387">
        <v>0</v>
      </c>
      <c r="L1003" s="393">
        <v>0</v>
      </c>
      <c r="O1003" s="6">
        <f>IF(P1003="Yes",'MD Rates'!$B$1,R1003)</f>
        <v>42461</v>
      </c>
      <c r="P1003" s="5" t="str">
        <f t="shared" si="116"/>
        <v>No</v>
      </c>
      <c r="Q1003" s="201"/>
      <c r="R1003" s="6">
        <v>42461</v>
      </c>
      <c r="S1003" s="48"/>
      <c r="U1003" s="48"/>
    </row>
    <row r="1004" spans="1:21" ht="14.5" hidden="1" x14ac:dyDescent="0.35">
      <c r="A1004" s="387" t="s">
        <v>1092</v>
      </c>
      <c r="B1004" s="89" t="s">
        <v>1120</v>
      </c>
      <c r="C1004" s="392" t="s">
        <v>966</v>
      </c>
      <c r="D1004" s="387" t="s">
        <v>344</v>
      </c>
      <c r="E1004" s="387">
        <v>505</v>
      </c>
      <c r="F1004" s="387" t="s">
        <v>1093</v>
      </c>
      <c r="G1004" s="387"/>
      <c r="H1004" s="387"/>
      <c r="I1004" s="387">
        <v>0</v>
      </c>
      <c r="L1004" s="393">
        <v>0</v>
      </c>
      <c r="O1004" s="6">
        <v>42461</v>
      </c>
      <c r="P1004" s="5" t="str">
        <f t="shared" si="116"/>
        <v>No</v>
      </c>
      <c r="Q1004" s="201"/>
      <c r="R1004" s="6">
        <v>42095</v>
      </c>
      <c r="S1004" s="48"/>
      <c r="U1004" s="48"/>
    </row>
    <row r="1005" spans="1:21" ht="14.5" hidden="1" x14ac:dyDescent="0.35">
      <c r="A1005" s="387" t="s">
        <v>1092</v>
      </c>
      <c r="B1005" s="89" t="s">
        <v>1120</v>
      </c>
      <c r="C1005" s="392" t="s">
        <v>966</v>
      </c>
      <c r="D1005" s="387" t="s">
        <v>344</v>
      </c>
      <c r="E1005" s="387">
        <v>505</v>
      </c>
      <c r="F1005" s="387" t="s">
        <v>1094</v>
      </c>
      <c r="G1005" s="387"/>
      <c r="H1005" s="387"/>
      <c r="I1005" s="387">
        <v>0</v>
      </c>
      <c r="L1005" s="393">
        <v>0</v>
      </c>
      <c r="O1005" s="6">
        <f>IF(P1005="Yes",'MD Rates'!$B$1,R1005)</f>
        <v>42461</v>
      </c>
      <c r="P1005" s="5" t="str">
        <f t="shared" si="116"/>
        <v>No</v>
      </c>
      <c r="Q1005" s="201"/>
      <c r="R1005" s="6">
        <v>42461</v>
      </c>
      <c r="S1005" s="48"/>
      <c r="U1005" s="48"/>
    </row>
    <row r="1006" spans="1:21" ht="14.5" hidden="1" x14ac:dyDescent="0.35">
      <c r="A1006" s="387" t="s">
        <v>1092</v>
      </c>
      <c r="B1006" s="89" t="s">
        <v>1120</v>
      </c>
      <c r="C1006" s="392" t="s">
        <v>966</v>
      </c>
      <c r="D1006" s="387" t="s">
        <v>344</v>
      </c>
      <c r="E1006" s="387">
        <v>525</v>
      </c>
      <c r="F1006" s="387" t="s">
        <v>1093</v>
      </c>
      <c r="G1006" s="387"/>
      <c r="H1006" s="387"/>
      <c r="I1006" s="387">
        <v>0</v>
      </c>
      <c r="L1006" s="393">
        <v>0</v>
      </c>
      <c r="O1006" s="6">
        <v>42461</v>
      </c>
      <c r="P1006" s="5" t="str">
        <f t="shared" si="116"/>
        <v>No</v>
      </c>
      <c r="Q1006" s="201"/>
      <c r="R1006" s="6">
        <v>42095</v>
      </c>
      <c r="S1006" s="48"/>
      <c r="U1006" s="48"/>
    </row>
    <row r="1007" spans="1:21" ht="14.5" hidden="1" x14ac:dyDescent="0.35">
      <c r="A1007" s="387" t="s">
        <v>1092</v>
      </c>
      <c r="B1007" s="89" t="s">
        <v>1120</v>
      </c>
      <c r="C1007" s="392" t="s">
        <v>966</v>
      </c>
      <c r="D1007" s="387" t="s">
        <v>344</v>
      </c>
      <c r="E1007" s="387">
        <v>525</v>
      </c>
      <c r="F1007" s="387" t="s">
        <v>1094</v>
      </c>
      <c r="G1007" s="387"/>
      <c r="H1007" s="387"/>
      <c r="I1007" s="387">
        <v>0</v>
      </c>
      <c r="L1007" s="393">
        <v>0</v>
      </c>
      <c r="O1007" s="6">
        <f>IF(P1007="Yes",'MD Rates'!$B$1,R1007)</f>
        <v>42461</v>
      </c>
      <c r="P1007" s="5" t="str">
        <f t="shared" si="116"/>
        <v>No</v>
      </c>
      <c r="Q1007" s="201"/>
      <c r="R1007" s="6">
        <v>42461</v>
      </c>
      <c r="S1007" s="48"/>
      <c r="U1007" s="48"/>
    </row>
    <row r="1008" spans="1:21" ht="14.5" hidden="1" x14ac:dyDescent="0.35">
      <c r="A1008" s="387" t="s">
        <v>1092</v>
      </c>
      <c r="B1008" s="89" t="s">
        <v>1120</v>
      </c>
      <c r="C1008" s="392" t="s">
        <v>966</v>
      </c>
      <c r="D1008" s="387" t="s">
        <v>344</v>
      </c>
      <c r="E1008" s="387">
        <v>528</v>
      </c>
      <c r="F1008" s="387" t="s">
        <v>1093</v>
      </c>
      <c r="G1008" s="387"/>
      <c r="H1008" s="387"/>
      <c r="I1008" s="387">
        <v>0</v>
      </c>
      <c r="L1008" s="393">
        <v>0</v>
      </c>
      <c r="O1008" s="6">
        <v>42461</v>
      </c>
      <c r="P1008" s="5" t="str">
        <f t="shared" si="116"/>
        <v>No</v>
      </c>
      <c r="Q1008" s="201"/>
      <c r="R1008" s="6">
        <v>42095</v>
      </c>
      <c r="S1008" s="48"/>
      <c r="U1008" s="48"/>
    </row>
    <row r="1009" spans="1:21" ht="14.5" hidden="1" x14ac:dyDescent="0.35">
      <c r="A1009" s="387" t="s">
        <v>1092</v>
      </c>
      <c r="B1009" s="89" t="s">
        <v>1120</v>
      </c>
      <c r="C1009" s="392" t="s">
        <v>966</v>
      </c>
      <c r="D1009" s="387" t="s">
        <v>344</v>
      </c>
      <c r="E1009" s="387">
        <v>528</v>
      </c>
      <c r="F1009" s="387" t="s">
        <v>1094</v>
      </c>
      <c r="G1009" s="387"/>
      <c r="H1009" s="387"/>
      <c r="I1009" s="387">
        <v>0</v>
      </c>
      <c r="L1009" s="393">
        <v>0</v>
      </c>
      <c r="O1009" s="6">
        <f>IF(P1009="Yes",'MD Rates'!$B$1,R1009)</f>
        <v>42461</v>
      </c>
      <c r="P1009" s="5" t="str">
        <f t="shared" si="116"/>
        <v>No</v>
      </c>
      <c r="Q1009" s="201"/>
      <c r="R1009" s="6">
        <v>42461</v>
      </c>
      <c r="S1009" s="48"/>
      <c r="U1009" s="48"/>
    </row>
    <row r="1010" spans="1:21" ht="14.5" hidden="1" x14ac:dyDescent="0.35">
      <c r="A1010" s="387" t="s">
        <v>1092</v>
      </c>
      <c r="B1010" s="89" t="s">
        <v>1120</v>
      </c>
      <c r="C1010" s="392" t="s">
        <v>966</v>
      </c>
      <c r="D1010" s="387" t="s">
        <v>344</v>
      </c>
      <c r="E1010" s="387">
        <v>535</v>
      </c>
      <c r="F1010" s="387" t="s">
        <v>1093</v>
      </c>
      <c r="G1010" s="387"/>
      <c r="H1010" s="387"/>
      <c r="I1010" s="387">
        <v>0</v>
      </c>
      <c r="L1010" s="393">
        <v>0</v>
      </c>
      <c r="O1010" s="6">
        <v>42461</v>
      </c>
      <c r="P1010" s="5" t="str">
        <f t="shared" si="116"/>
        <v>No</v>
      </c>
      <c r="Q1010" s="201"/>
      <c r="R1010" s="6">
        <v>42095</v>
      </c>
      <c r="S1010" s="48"/>
      <c r="U1010" s="48"/>
    </row>
    <row r="1011" spans="1:21" ht="14.5" hidden="1" x14ac:dyDescent="0.35">
      <c r="A1011" s="387" t="s">
        <v>1092</v>
      </c>
      <c r="B1011" s="89" t="s">
        <v>1120</v>
      </c>
      <c r="C1011" s="392" t="s">
        <v>966</v>
      </c>
      <c r="D1011" s="387" t="s">
        <v>344</v>
      </c>
      <c r="E1011" s="387">
        <v>535</v>
      </c>
      <c r="F1011" s="387" t="s">
        <v>1094</v>
      </c>
      <c r="G1011" s="387"/>
      <c r="H1011" s="387"/>
      <c r="I1011" s="387">
        <v>0</v>
      </c>
      <c r="L1011" s="393">
        <v>0</v>
      </c>
      <c r="O1011" s="6">
        <f>IF(P1011="Yes",'MD Rates'!$B$1,R1011)</f>
        <v>42461</v>
      </c>
      <c r="P1011" s="5" t="str">
        <f t="shared" si="116"/>
        <v>No</v>
      </c>
      <c r="Q1011" s="201"/>
      <c r="R1011" s="6">
        <v>42461</v>
      </c>
      <c r="S1011" s="48"/>
      <c r="U1011" s="48"/>
    </row>
    <row r="1012" spans="1:21" ht="14.5" hidden="1" x14ac:dyDescent="0.35">
      <c r="A1012" s="387" t="s">
        <v>1092</v>
      </c>
      <c r="B1012" s="89" t="s">
        <v>1120</v>
      </c>
      <c r="C1012" s="392" t="s">
        <v>966</v>
      </c>
      <c r="D1012" s="387" t="s">
        <v>1096</v>
      </c>
      <c r="E1012" s="387"/>
      <c r="F1012" s="387" t="s">
        <v>1093</v>
      </c>
      <c r="G1012" s="387"/>
      <c r="H1012" s="387"/>
      <c r="I1012" s="387">
        <v>0</v>
      </c>
      <c r="L1012" s="393">
        <v>0</v>
      </c>
      <c r="O1012" s="6">
        <v>42461</v>
      </c>
      <c r="P1012" s="5" t="str">
        <f t="shared" si="116"/>
        <v>No</v>
      </c>
      <c r="Q1012" s="201"/>
      <c r="R1012" s="6">
        <v>42095</v>
      </c>
      <c r="S1012" s="48"/>
      <c r="U1012" s="48"/>
    </row>
    <row r="1013" spans="1:21" ht="14.5" hidden="1" x14ac:dyDescent="0.35">
      <c r="A1013" s="387" t="s">
        <v>1092</v>
      </c>
      <c r="B1013" s="89" t="s">
        <v>1120</v>
      </c>
      <c r="C1013" s="392" t="s">
        <v>966</v>
      </c>
      <c r="D1013" s="387" t="s">
        <v>1096</v>
      </c>
      <c r="E1013" s="387"/>
      <c r="F1013" s="387" t="s">
        <v>1094</v>
      </c>
      <c r="G1013" s="387"/>
      <c r="H1013" s="387"/>
      <c r="I1013" s="387">
        <v>0</v>
      </c>
      <c r="L1013" s="393">
        <v>0</v>
      </c>
      <c r="O1013" s="6">
        <f>IF(P1013="Yes",'MD Rates'!$B$1,R1013)</f>
        <v>42461</v>
      </c>
      <c r="P1013" s="5" t="str">
        <f t="shared" si="116"/>
        <v>No</v>
      </c>
      <c r="Q1013" s="201"/>
      <c r="R1013" s="6">
        <v>42461</v>
      </c>
      <c r="S1013" s="48"/>
      <c r="U1013" s="48"/>
    </row>
    <row r="1014" spans="1:21" ht="14.5" hidden="1" x14ac:dyDescent="0.35">
      <c r="A1014" s="387" t="s">
        <v>1092</v>
      </c>
      <c r="B1014" s="89" t="s">
        <v>1120</v>
      </c>
      <c r="C1014" s="392" t="s">
        <v>966</v>
      </c>
      <c r="D1014" s="387" t="s">
        <v>36</v>
      </c>
      <c r="E1014" s="387">
        <v>150</v>
      </c>
      <c r="F1014" s="387" t="s">
        <v>1093</v>
      </c>
      <c r="G1014" s="387"/>
      <c r="H1014" s="387"/>
      <c r="I1014" s="387">
        <v>0</v>
      </c>
      <c r="L1014" s="393">
        <v>0</v>
      </c>
      <c r="O1014" s="6">
        <v>42461</v>
      </c>
      <c r="P1014" s="5" t="str">
        <f t="shared" si="116"/>
        <v>No</v>
      </c>
      <c r="Q1014" s="201"/>
      <c r="R1014" s="6">
        <v>42095</v>
      </c>
      <c r="S1014" s="48"/>
      <c r="U1014" s="48"/>
    </row>
    <row r="1015" spans="1:21" ht="14.5" hidden="1" x14ac:dyDescent="0.35">
      <c r="A1015" s="387" t="s">
        <v>1092</v>
      </c>
      <c r="B1015" s="89" t="s">
        <v>1120</v>
      </c>
      <c r="C1015" s="392" t="s">
        <v>966</v>
      </c>
      <c r="D1015" s="387" t="s">
        <v>36</v>
      </c>
      <c r="E1015" s="387">
        <v>150</v>
      </c>
      <c r="F1015" s="387" t="s">
        <v>1094</v>
      </c>
      <c r="G1015" s="387"/>
      <c r="H1015" s="387"/>
      <c r="I1015" s="387">
        <v>0</v>
      </c>
      <c r="L1015" s="393">
        <v>0</v>
      </c>
      <c r="O1015" s="6">
        <f>IF(P1015="Yes",'MD Rates'!$B$1,R1015)</f>
        <v>42461</v>
      </c>
      <c r="P1015" s="5" t="str">
        <f t="shared" si="116"/>
        <v>No</v>
      </c>
      <c r="Q1015" s="201"/>
      <c r="R1015" s="6">
        <v>42461</v>
      </c>
      <c r="S1015" s="48"/>
      <c r="U1015" s="48"/>
    </row>
    <row r="1016" spans="1:21" ht="14.5" hidden="1" x14ac:dyDescent="0.35">
      <c r="A1016" s="387" t="s">
        <v>1092</v>
      </c>
      <c r="B1016" s="89" t="s">
        <v>1120</v>
      </c>
      <c r="C1016" s="392" t="s">
        <v>966</v>
      </c>
      <c r="D1016" s="387" t="s">
        <v>35</v>
      </c>
      <c r="E1016" s="387">
        <v>235</v>
      </c>
      <c r="F1016" s="387" t="s">
        <v>1093</v>
      </c>
      <c r="G1016" s="387"/>
      <c r="H1016" s="387"/>
      <c r="I1016" s="387">
        <v>0</v>
      </c>
      <c r="L1016" s="393">
        <v>0</v>
      </c>
      <c r="O1016" s="6">
        <v>42461</v>
      </c>
      <c r="P1016" s="5" t="str">
        <f t="shared" si="116"/>
        <v>No</v>
      </c>
      <c r="Q1016" s="201"/>
      <c r="R1016" s="6">
        <v>42095</v>
      </c>
      <c r="S1016" s="48"/>
      <c r="U1016" s="48"/>
    </row>
    <row r="1017" spans="1:21" ht="14.5" hidden="1" x14ac:dyDescent="0.35">
      <c r="A1017" s="387" t="s">
        <v>1092</v>
      </c>
      <c r="B1017" s="89" t="s">
        <v>1120</v>
      </c>
      <c r="C1017" s="392" t="s">
        <v>966</v>
      </c>
      <c r="D1017" s="387" t="s">
        <v>35</v>
      </c>
      <c r="E1017" s="387">
        <v>235</v>
      </c>
      <c r="F1017" s="387" t="s">
        <v>1094</v>
      </c>
      <c r="G1017" s="387"/>
      <c r="H1017" s="387"/>
      <c r="I1017" s="387">
        <v>0</v>
      </c>
      <c r="L1017" s="393">
        <v>0</v>
      </c>
      <c r="O1017" s="6">
        <f>IF(P1017="Yes",'MD Rates'!$B$1,R1017)</f>
        <v>42461</v>
      </c>
      <c r="P1017" s="5" t="str">
        <f t="shared" si="116"/>
        <v>No</v>
      </c>
      <c r="Q1017" s="201"/>
      <c r="R1017" s="6">
        <v>42461</v>
      </c>
      <c r="S1017" s="48"/>
      <c r="U1017" s="48"/>
    </row>
    <row r="1018" spans="1:21" ht="14.5" hidden="1" x14ac:dyDescent="0.35">
      <c r="A1018" s="387" t="s">
        <v>1092</v>
      </c>
      <c r="B1018" s="89" t="s">
        <v>1120</v>
      </c>
      <c r="C1018" s="392" t="s">
        <v>966</v>
      </c>
      <c r="D1018" s="387" t="s">
        <v>16</v>
      </c>
      <c r="E1018" s="387">
        <v>150</v>
      </c>
      <c r="F1018" s="387" t="s">
        <v>1093</v>
      </c>
      <c r="G1018" s="387"/>
      <c r="H1018" s="387"/>
      <c r="I1018" s="387">
        <v>0</v>
      </c>
      <c r="L1018" s="393">
        <v>0</v>
      </c>
      <c r="O1018" s="6">
        <v>42461</v>
      </c>
      <c r="P1018" s="5" t="str">
        <f t="shared" si="116"/>
        <v>No</v>
      </c>
      <c r="Q1018" s="201"/>
      <c r="R1018" s="6">
        <v>42095</v>
      </c>
      <c r="S1018" s="48"/>
      <c r="U1018" s="48"/>
    </row>
    <row r="1019" spans="1:21" ht="14.5" hidden="1" x14ac:dyDescent="0.35">
      <c r="A1019" s="387" t="s">
        <v>1092</v>
      </c>
      <c r="B1019" s="89" t="s">
        <v>1120</v>
      </c>
      <c r="C1019" s="392" t="s">
        <v>966</v>
      </c>
      <c r="D1019" s="387" t="s">
        <v>16</v>
      </c>
      <c r="E1019" s="387">
        <v>150</v>
      </c>
      <c r="F1019" s="387" t="s">
        <v>1094</v>
      </c>
      <c r="G1019" s="387"/>
      <c r="H1019" s="387"/>
      <c r="I1019" s="387">
        <v>0</v>
      </c>
      <c r="L1019" s="393">
        <v>0</v>
      </c>
      <c r="O1019" s="6">
        <f>IF(P1019="Yes",'MD Rates'!$B$1,R1019)</f>
        <v>42461</v>
      </c>
      <c r="P1019" s="5" t="str">
        <f t="shared" si="116"/>
        <v>No</v>
      </c>
      <c r="Q1019" s="201"/>
      <c r="R1019" s="6">
        <v>42461</v>
      </c>
      <c r="S1019" s="48"/>
      <c r="U1019" s="48"/>
    </row>
    <row r="1020" spans="1:21" ht="14.5" hidden="1" x14ac:dyDescent="0.35">
      <c r="A1020" s="387" t="s">
        <v>1092</v>
      </c>
      <c r="B1020" s="89" t="s">
        <v>1120</v>
      </c>
      <c r="C1020" s="392" t="s">
        <v>966</v>
      </c>
      <c r="D1020" s="387" t="s">
        <v>17</v>
      </c>
      <c r="E1020" s="387">
        <v>235</v>
      </c>
      <c r="F1020" s="387" t="s">
        <v>1093</v>
      </c>
      <c r="G1020" s="387"/>
      <c r="H1020" s="387"/>
      <c r="I1020" s="387">
        <v>0</v>
      </c>
      <c r="L1020" s="393">
        <v>0</v>
      </c>
      <c r="O1020" s="6">
        <v>42461</v>
      </c>
      <c r="P1020" s="5" t="str">
        <f t="shared" si="116"/>
        <v>No</v>
      </c>
      <c r="Q1020" s="201"/>
      <c r="R1020" s="6">
        <v>42095</v>
      </c>
      <c r="S1020" s="48"/>
      <c r="U1020" s="48"/>
    </row>
    <row r="1021" spans="1:21" ht="14.5" hidden="1" x14ac:dyDescent="0.35">
      <c r="A1021" s="387" t="s">
        <v>1092</v>
      </c>
      <c r="B1021" s="89" t="s">
        <v>1120</v>
      </c>
      <c r="C1021" s="392" t="s">
        <v>966</v>
      </c>
      <c r="D1021" s="387" t="s">
        <v>17</v>
      </c>
      <c r="E1021" s="387">
        <v>235</v>
      </c>
      <c r="F1021" s="387" t="s">
        <v>1094</v>
      </c>
      <c r="G1021" s="387"/>
      <c r="H1021" s="387"/>
      <c r="I1021" s="387">
        <v>0</v>
      </c>
      <c r="L1021" s="393">
        <v>0</v>
      </c>
      <c r="O1021" s="6">
        <f>IF(P1021="Yes",'MD Rates'!$B$1,R1021)</f>
        <v>42461</v>
      </c>
      <c r="P1021" s="5" t="str">
        <f t="shared" si="116"/>
        <v>No</v>
      </c>
      <c r="Q1021" s="201"/>
      <c r="R1021" s="6">
        <v>42461</v>
      </c>
      <c r="S1021" s="48"/>
      <c r="U1021" s="48"/>
    </row>
    <row r="1022" spans="1:21" ht="14.5" hidden="1" x14ac:dyDescent="0.35">
      <c r="A1022" s="387" t="s">
        <v>1092</v>
      </c>
      <c r="B1022" s="89" t="s">
        <v>1120</v>
      </c>
      <c r="C1022" s="392" t="s">
        <v>967</v>
      </c>
      <c r="D1022" s="387" t="s">
        <v>351</v>
      </c>
      <c r="E1022" s="387">
        <v>550</v>
      </c>
      <c r="F1022" s="387" t="s">
        <v>1093</v>
      </c>
      <c r="G1022" s="387"/>
      <c r="H1022" s="387"/>
      <c r="I1022" s="387">
        <v>0</v>
      </c>
      <c r="L1022" s="393">
        <v>0</v>
      </c>
      <c r="O1022" s="6">
        <v>42461</v>
      </c>
      <c r="P1022" s="5" t="str">
        <f t="shared" si="116"/>
        <v>No</v>
      </c>
      <c r="Q1022" s="201"/>
      <c r="R1022" s="6">
        <v>42095</v>
      </c>
      <c r="S1022" s="48"/>
      <c r="U1022" s="48"/>
    </row>
    <row r="1023" spans="1:21" ht="14.5" hidden="1" x14ac:dyDescent="0.35">
      <c r="A1023" s="387" t="s">
        <v>1092</v>
      </c>
      <c r="B1023" s="89" t="s">
        <v>1120</v>
      </c>
      <c r="C1023" s="392" t="s">
        <v>967</v>
      </c>
      <c r="D1023" s="387" t="s">
        <v>351</v>
      </c>
      <c r="E1023" s="387">
        <v>550</v>
      </c>
      <c r="F1023" s="387" t="s">
        <v>1094</v>
      </c>
      <c r="G1023" s="387"/>
      <c r="H1023" s="387"/>
      <c r="I1023" s="387">
        <v>0</v>
      </c>
      <c r="L1023" s="393">
        <v>0</v>
      </c>
      <c r="O1023" s="6">
        <f>IF(P1023="Yes",'MD Rates'!$B$1,R1023)</f>
        <v>42461</v>
      </c>
      <c r="P1023" s="5" t="str">
        <f t="shared" si="116"/>
        <v>No</v>
      </c>
      <c r="Q1023" s="201"/>
      <c r="R1023" s="6">
        <v>42461</v>
      </c>
      <c r="S1023" s="48"/>
      <c r="U1023" s="48"/>
    </row>
    <row r="1024" spans="1:21" ht="14.5" hidden="1" x14ac:dyDescent="0.35">
      <c r="A1024" s="387" t="s">
        <v>1092</v>
      </c>
      <c r="B1024" s="89" t="s">
        <v>1120</v>
      </c>
      <c r="C1024" s="392" t="s">
        <v>967</v>
      </c>
      <c r="D1024" s="387" t="s">
        <v>352</v>
      </c>
      <c r="E1024" s="387">
        <v>570</v>
      </c>
      <c r="F1024" s="387" t="s">
        <v>1093</v>
      </c>
      <c r="G1024" s="387"/>
      <c r="H1024" s="387"/>
      <c r="I1024" s="387">
        <v>0</v>
      </c>
      <c r="L1024" s="393">
        <v>0</v>
      </c>
      <c r="O1024" s="6">
        <v>42461</v>
      </c>
      <c r="P1024" s="5" t="str">
        <f t="shared" si="116"/>
        <v>No</v>
      </c>
      <c r="Q1024" s="201"/>
      <c r="R1024" s="6">
        <v>42095</v>
      </c>
      <c r="S1024" s="48"/>
      <c r="U1024" s="48"/>
    </row>
    <row r="1025" spans="1:21" ht="14.5" hidden="1" x14ac:dyDescent="0.35">
      <c r="A1025" s="387" t="s">
        <v>1092</v>
      </c>
      <c r="B1025" s="89" t="s">
        <v>1120</v>
      </c>
      <c r="C1025" s="392" t="s">
        <v>967</v>
      </c>
      <c r="D1025" s="387" t="s">
        <v>352</v>
      </c>
      <c r="E1025" s="387">
        <v>570</v>
      </c>
      <c r="F1025" s="387" t="s">
        <v>1094</v>
      </c>
      <c r="G1025" s="387"/>
      <c r="H1025" s="387"/>
      <c r="I1025" s="387">
        <v>0</v>
      </c>
      <c r="L1025" s="393">
        <v>0</v>
      </c>
      <c r="O1025" s="6">
        <f>IF(P1025="Yes",'MD Rates'!$B$1,R1025)</f>
        <v>42461</v>
      </c>
      <c r="P1025" s="5" t="str">
        <f t="shared" si="116"/>
        <v>No</v>
      </c>
      <c r="Q1025" s="201"/>
      <c r="R1025" s="6">
        <v>42461</v>
      </c>
      <c r="S1025" s="48"/>
      <c r="U1025" s="48"/>
    </row>
    <row r="1026" spans="1:21" ht="14.5" hidden="1" x14ac:dyDescent="0.35">
      <c r="A1026" s="387" t="s">
        <v>1092</v>
      </c>
      <c r="B1026" s="89" t="s">
        <v>1120</v>
      </c>
      <c r="C1026" s="392" t="s">
        <v>967</v>
      </c>
      <c r="D1026" s="387" t="s">
        <v>352</v>
      </c>
      <c r="E1026" s="387">
        <v>590</v>
      </c>
      <c r="F1026" s="387" t="s">
        <v>1093</v>
      </c>
      <c r="G1026" s="387"/>
      <c r="H1026" s="387"/>
      <c r="I1026" s="387">
        <v>0</v>
      </c>
      <c r="L1026" s="393">
        <v>0</v>
      </c>
      <c r="O1026" s="6">
        <v>42461</v>
      </c>
      <c r="P1026" s="5" t="str">
        <f t="shared" si="116"/>
        <v>No</v>
      </c>
      <c r="Q1026" s="201"/>
      <c r="R1026" s="6">
        <v>42095</v>
      </c>
      <c r="S1026" s="48"/>
      <c r="U1026" s="48"/>
    </row>
    <row r="1027" spans="1:21" ht="14.5" hidden="1" x14ac:dyDescent="0.35">
      <c r="A1027" s="387" t="s">
        <v>1092</v>
      </c>
      <c r="B1027" s="89" t="s">
        <v>1120</v>
      </c>
      <c r="C1027" s="392" t="s">
        <v>967</v>
      </c>
      <c r="D1027" s="387" t="s">
        <v>352</v>
      </c>
      <c r="E1027" s="387">
        <v>590</v>
      </c>
      <c r="F1027" s="387" t="s">
        <v>1094</v>
      </c>
      <c r="G1027" s="387"/>
      <c r="H1027" s="387"/>
      <c r="I1027" s="387">
        <v>0</v>
      </c>
      <c r="L1027" s="393">
        <v>0</v>
      </c>
      <c r="O1027" s="6">
        <f>IF(P1027="Yes",'MD Rates'!$B$1,R1027)</f>
        <v>42461</v>
      </c>
      <c r="P1027" s="5" t="str">
        <f t="shared" si="116"/>
        <v>No</v>
      </c>
      <c r="Q1027" s="201"/>
      <c r="R1027" s="6">
        <v>42461</v>
      </c>
      <c r="S1027" s="48"/>
      <c r="U1027" s="48"/>
    </row>
    <row r="1028" spans="1:21" ht="14.5" hidden="1" x14ac:dyDescent="0.35">
      <c r="A1028" s="387" t="s">
        <v>1092</v>
      </c>
      <c r="B1028" s="89" t="s">
        <v>1120</v>
      </c>
      <c r="C1028" s="392" t="s">
        <v>967</v>
      </c>
      <c r="D1028" s="387" t="s">
        <v>352</v>
      </c>
      <c r="E1028" s="387">
        <v>610</v>
      </c>
      <c r="F1028" s="387" t="s">
        <v>1093</v>
      </c>
      <c r="G1028" s="387"/>
      <c r="H1028" s="387"/>
      <c r="I1028" s="387">
        <v>0</v>
      </c>
      <c r="L1028" s="393">
        <v>0</v>
      </c>
      <c r="O1028" s="6">
        <v>42461</v>
      </c>
      <c r="P1028" s="5" t="str">
        <f t="shared" si="116"/>
        <v>No</v>
      </c>
      <c r="Q1028" s="201"/>
      <c r="R1028" s="6">
        <v>42095</v>
      </c>
      <c r="S1028" s="48"/>
      <c r="U1028" s="48"/>
    </row>
    <row r="1029" spans="1:21" ht="14.5" hidden="1" x14ac:dyDescent="0.35">
      <c r="A1029" s="387" t="s">
        <v>1092</v>
      </c>
      <c r="B1029" s="89" t="s">
        <v>1120</v>
      </c>
      <c r="C1029" s="392" t="s">
        <v>967</v>
      </c>
      <c r="D1029" s="387" t="s">
        <v>352</v>
      </c>
      <c r="E1029" s="387">
        <v>610</v>
      </c>
      <c r="F1029" s="387" t="s">
        <v>1094</v>
      </c>
      <c r="G1029" s="387"/>
      <c r="H1029" s="387"/>
      <c r="I1029" s="387">
        <v>0</v>
      </c>
      <c r="L1029" s="393">
        <v>0</v>
      </c>
      <c r="O1029" s="6">
        <f>IF(P1029="Yes",'MD Rates'!$B$1,R1029)</f>
        <v>42461</v>
      </c>
      <c r="P1029" s="5" t="str">
        <f t="shared" si="116"/>
        <v>No</v>
      </c>
      <c r="Q1029" s="201"/>
      <c r="R1029" s="6">
        <v>42461</v>
      </c>
      <c r="S1029" s="48"/>
      <c r="U1029" s="48"/>
    </row>
    <row r="1030" spans="1:21" ht="14.5" hidden="1" x14ac:dyDescent="0.35">
      <c r="A1030" s="387" t="s">
        <v>1092</v>
      </c>
      <c r="B1030" s="89" t="s">
        <v>1120</v>
      </c>
      <c r="C1030" s="392" t="s">
        <v>967</v>
      </c>
      <c r="D1030" s="387" t="s">
        <v>352</v>
      </c>
      <c r="E1030" s="387">
        <v>630</v>
      </c>
      <c r="F1030" s="387" t="s">
        <v>1093</v>
      </c>
      <c r="G1030" s="387"/>
      <c r="H1030" s="387"/>
      <c r="I1030" s="387">
        <v>0</v>
      </c>
      <c r="L1030" s="393">
        <v>0</v>
      </c>
      <c r="O1030" s="6">
        <v>42461</v>
      </c>
      <c r="P1030" s="5" t="str">
        <f t="shared" si="116"/>
        <v>No</v>
      </c>
      <c r="Q1030" s="201"/>
      <c r="R1030" s="6">
        <v>42095</v>
      </c>
      <c r="S1030" s="48"/>
      <c r="U1030" s="48"/>
    </row>
    <row r="1031" spans="1:21" ht="14.5" hidden="1" x14ac:dyDescent="0.35">
      <c r="A1031" s="387" t="s">
        <v>1092</v>
      </c>
      <c r="B1031" s="89" t="s">
        <v>1120</v>
      </c>
      <c r="C1031" s="392" t="s">
        <v>967</v>
      </c>
      <c r="D1031" s="387" t="s">
        <v>352</v>
      </c>
      <c r="E1031" s="387">
        <v>630</v>
      </c>
      <c r="F1031" s="387" t="s">
        <v>1094</v>
      </c>
      <c r="G1031" s="387"/>
      <c r="H1031" s="387"/>
      <c r="I1031" s="387">
        <v>0</v>
      </c>
      <c r="L1031" s="393">
        <v>0</v>
      </c>
      <c r="O1031" s="6">
        <f>IF(P1031="Yes",'MD Rates'!$B$1,R1031)</f>
        <v>42461</v>
      </c>
      <c r="P1031" s="5" t="str">
        <f t="shared" si="116"/>
        <v>No</v>
      </c>
      <c r="Q1031" s="201"/>
      <c r="R1031" s="6">
        <v>42461</v>
      </c>
      <c r="S1031" s="48"/>
      <c r="U1031" s="48"/>
    </row>
    <row r="1032" spans="1:21" ht="14.5" hidden="1" x14ac:dyDescent="0.35">
      <c r="A1032" s="387" t="s">
        <v>1092</v>
      </c>
      <c r="B1032" s="89" t="s">
        <v>1120</v>
      </c>
      <c r="C1032" s="392" t="s">
        <v>967</v>
      </c>
      <c r="D1032" s="387" t="s">
        <v>352</v>
      </c>
      <c r="E1032" s="387">
        <v>635</v>
      </c>
      <c r="F1032" s="387" t="s">
        <v>1093</v>
      </c>
      <c r="G1032" s="387"/>
      <c r="H1032" s="387"/>
      <c r="I1032" s="387">
        <v>0</v>
      </c>
      <c r="L1032" s="393">
        <v>0</v>
      </c>
      <c r="O1032" s="6">
        <v>42461</v>
      </c>
      <c r="P1032" s="5" t="str">
        <f t="shared" si="116"/>
        <v>No</v>
      </c>
      <c r="Q1032" s="201"/>
      <c r="R1032" s="6">
        <v>42095</v>
      </c>
      <c r="S1032" s="48"/>
      <c r="U1032" s="48"/>
    </row>
    <row r="1033" spans="1:21" ht="14.5" hidden="1" x14ac:dyDescent="0.35">
      <c r="A1033" s="387" t="s">
        <v>1092</v>
      </c>
      <c r="B1033" s="89" t="s">
        <v>1120</v>
      </c>
      <c r="C1033" s="392" t="s">
        <v>967</v>
      </c>
      <c r="D1033" s="387" t="s">
        <v>352</v>
      </c>
      <c r="E1033" s="387">
        <v>635</v>
      </c>
      <c r="F1033" s="387" t="s">
        <v>1094</v>
      </c>
      <c r="G1033" s="387"/>
      <c r="H1033" s="387"/>
      <c r="I1033" s="387">
        <v>0</v>
      </c>
      <c r="L1033" s="393">
        <v>0</v>
      </c>
      <c r="O1033" s="6">
        <f>IF(P1033="Yes",'MD Rates'!$B$1,R1033)</f>
        <v>42461</v>
      </c>
      <c r="P1033" s="5" t="str">
        <f t="shared" si="116"/>
        <v>No</v>
      </c>
      <c r="Q1033" s="201"/>
      <c r="R1033" s="6">
        <v>42461</v>
      </c>
      <c r="S1033" s="48"/>
      <c r="U1033" s="48"/>
    </row>
    <row r="1034" spans="1:21" ht="14.5" hidden="1" x14ac:dyDescent="0.35">
      <c r="A1034" s="387" t="s">
        <v>1092</v>
      </c>
      <c r="B1034" s="89" t="s">
        <v>1120</v>
      </c>
      <c r="C1034" s="392" t="s">
        <v>967</v>
      </c>
      <c r="D1034" s="387" t="s">
        <v>352</v>
      </c>
      <c r="E1034" s="387">
        <v>652</v>
      </c>
      <c r="F1034" s="387" t="s">
        <v>1093</v>
      </c>
      <c r="G1034" s="387"/>
      <c r="H1034" s="387"/>
      <c r="I1034" s="387">
        <v>0</v>
      </c>
      <c r="L1034" s="393">
        <v>0</v>
      </c>
      <c r="O1034" s="6">
        <v>42461</v>
      </c>
      <c r="P1034" s="5" t="str">
        <f t="shared" si="116"/>
        <v>No</v>
      </c>
      <c r="Q1034" s="201"/>
      <c r="R1034" s="6">
        <v>42095</v>
      </c>
      <c r="S1034" s="48"/>
      <c r="U1034" s="48"/>
    </row>
    <row r="1035" spans="1:21" ht="14.5" hidden="1" x14ac:dyDescent="0.35">
      <c r="A1035" s="387" t="s">
        <v>1092</v>
      </c>
      <c r="B1035" s="89" t="s">
        <v>1120</v>
      </c>
      <c r="C1035" s="392" t="s">
        <v>967</v>
      </c>
      <c r="D1035" s="387" t="s">
        <v>352</v>
      </c>
      <c r="E1035" s="387">
        <v>652</v>
      </c>
      <c r="F1035" s="387" t="s">
        <v>1094</v>
      </c>
      <c r="G1035" s="387"/>
      <c r="H1035" s="387"/>
      <c r="I1035" s="387">
        <v>0</v>
      </c>
      <c r="L1035" s="393">
        <v>0</v>
      </c>
      <c r="O1035" s="6">
        <f>IF(P1035="Yes",'MD Rates'!$B$1,R1035)</f>
        <v>42461</v>
      </c>
      <c r="P1035" s="5" t="str">
        <f t="shared" si="116"/>
        <v>No</v>
      </c>
      <c r="Q1035" s="201"/>
      <c r="R1035" s="6">
        <v>42461</v>
      </c>
      <c r="S1035" s="48"/>
      <c r="U1035" s="48"/>
    </row>
    <row r="1036" spans="1:21" ht="14.5" hidden="1" x14ac:dyDescent="0.35">
      <c r="A1036" s="387" t="s">
        <v>1092</v>
      </c>
      <c r="B1036" s="89" t="s">
        <v>1120</v>
      </c>
      <c r="C1036" s="392" t="s">
        <v>967</v>
      </c>
      <c r="D1036" s="387" t="s">
        <v>350</v>
      </c>
      <c r="E1036" s="387"/>
      <c r="F1036" s="387" t="s">
        <v>1093</v>
      </c>
      <c r="G1036" s="387"/>
      <c r="H1036" s="387"/>
      <c r="I1036" s="387">
        <v>0</v>
      </c>
      <c r="L1036" s="393">
        <v>0</v>
      </c>
      <c r="O1036" s="6">
        <v>42461</v>
      </c>
      <c r="P1036" s="5" t="str">
        <f t="shared" si="116"/>
        <v>No</v>
      </c>
      <c r="Q1036" s="201"/>
      <c r="R1036" s="6">
        <v>42095</v>
      </c>
      <c r="S1036" s="48"/>
      <c r="U1036" s="48"/>
    </row>
    <row r="1037" spans="1:21" ht="14.5" hidden="1" x14ac:dyDescent="0.35">
      <c r="A1037" s="387" t="s">
        <v>1092</v>
      </c>
      <c r="B1037" s="89" t="s">
        <v>1120</v>
      </c>
      <c r="C1037" s="392" t="s">
        <v>967</v>
      </c>
      <c r="D1037" s="387" t="s">
        <v>350</v>
      </c>
      <c r="E1037" s="387"/>
      <c r="F1037" s="387" t="s">
        <v>1094</v>
      </c>
      <c r="G1037" s="387"/>
      <c r="H1037" s="387"/>
      <c r="I1037" s="387">
        <v>0</v>
      </c>
      <c r="L1037" s="393">
        <v>0</v>
      </c>
      <c r="O1037" s="6">
        <f>IF(P1037="Yes",'MD Rates'!$B$1,R1037)</f>
        <v>42461</v>
      </c>
      <c r="P1037" s="5" t="str">
        <f t="shared" si="116"/>
        <v>No</v>
      </c>
      <c r="Q1037" s="201"/>
      <c r="R1037" s="6">
        <v>42461</v>
      </c>
      <c r="S1037" s="48"/>
      <c r="U1037" s="48"/>
    </row>
    <row r="1038" spans="1:21" ht="14.5" hidden="1" x14ac:dyDescent="0.35">
      <c r="A1038" s="387" t="s">
        <v>1092</v>
      </c>
      <c r="B1038" s="89" t="s">
        <v>1120</v>
      </c>
      <c r="C1038" s="392" t="s">
        <v>967</v>
      </c>
      <c r="D1038" s="387" t="s">
        <v>971</v>
      </c>
      <c r="E1038" s="387">
        <v>640</v>
      </c>
      <c r="F1038" s="387" t="s">
        <v>1093</v>
      </c>
      <c r="G1038" s="387"/>
      <c r="H1038" s="387"/>
      <c r="I1038" s="387">
        <v>0</v>
      </c>
      <c r="L1038" s="393">
        <v>0</v>
      </c>
      <c r="O1038" s="6">
        <v>42461</v>
      </c>
      <c r="P1038" s="5" t="str">
        <f t="shared" si="116"/>
        <v>No</v>
      </c>
      <c r="Q1038" s="201"/>
      <c r="R1038" s="6">
        <v>42095</v>
      </c>
      <c r="S1038" s="48"/>
      <c r="U1038" s="48"/>
    </row>
    <row r="1039" spans="1:21" ht="14.5" hidden="1" x14ac:dyDescent="0.35">
      <c r="A1039" s="387" t="s">
        <v>1092</v>
      </c>
      <c r="B1039" s="89" t="s">
        <v>1120</v>
      </c>
      <c r="C1039" s="392" t="s">
        <v>967</v>
      </c>
      <c r="D1039" s="387" t="s">
        <v>971</v>
      </c>
      <c r="E1039" s="387">
        <v>640</v>
      </c>
      <c r="F1039" s="387" t="s">
        <v>1094</v>
      </c>
      <c r="G1039" s="387"/>
      <c r="H1039" s="387"/>
      <c r="I1039" s="387">
        <v>0</v>
      </c>
      <c r="L1039" s="393">
        <v>0</v>
      </c>
      <c r="O1039" s="6">
        <f>IF(P1039="Yes",'MD Rates'!$B$1,R1039)</f>
        <v>42461</v>
      </c>
      <c r="P1039" s="5" t="str">
        <f t="shared" si="116"/>
        <v>No</v>
      </c>
      <c r="Q1039" s="201"/>
      <c r="R1039" s="6">
        <v>42461</v>
      </c>
      <c r="S1039" s="48"/>
      <c r="U1039" s="48"/>
    </row>
    <row r="1040" spans="1:21" ht="14.5" hidden="1" x14ac:dyDescent="0.35">
      <c r="A1040" s="387" t="s">
        <v>1092</v>
      </c>
      <c r="B1040" s="89" t="s">
        <v>1120</v>
      </c>
      <c r="C1040" s="392" t="s">
        <v>967</v>
      </c>
      <c r="D1040" s="387" t="s">
        <v>104</v>
      </c>
      <c r="E1040" s="387">
        <v>675</v>
      </c>
      <c r="F1040" s="387" t="s">
        <v>1093</v>
      </c>
      <c r="G1040" s="387"/>
      <c r="H1040" s="387"/>
      <c r="I1040" s="387">
        <v>0</v>
      </c>
      <c r="L1040" s="393">
        <v>0</v>
      </c>
      <c r="O1040" s="6">
        <v>42461</v>
      </c>
      <c r="P1040" s="5" t="str">
        <f t="shared" si="116"/>
        <v>No</v>
      </c>
      <c r="Q1040" s="201"/>
      <c r="R1040" s="6">
        <v>42095</v>
      </c>
      <c r="S1040" s="48"/>
      <c r="U1040" s="48"/>
    </row>
    <row r="1041" spans="1:21" ht="14.5" hidden="1" x14ac:dyDescent="0.35">
      <c r="A1041" s="387" t="s">
        <v>1092</v>
      </c>
      <c r="B1041" s="89" t="s">
        <v>1120</v>
      </c>
      <c r="C1041" s="392" t="s">
        <v>967</v>
      </c>
      <c r="D1041" s="387" t="s">
        <v>104</v>
      </c>
      <c r="E1041" s="387">
        <v>675</v>
      </c>
      <c r="F1041" s="387" t="s">
        <v>1094</v>
      </c>
      <c r="G1041" s="387"/>
      <c r="H1041" s="387"/>
      <c r="I1041" s="387">
        <v>0</v>
      </c>
      <c r="L1041" s="393">
        <v>0</v>
      </c>
      <c r="O1041" s="6">
        <f>IF(P1041="Yes",'MD Rates'!$B$1,R1041)</f>
        <v>42461</v>
      </c>
      <c r="P1041" s="5" t="str">
        <f t="shared" si="116"/>
        <v>No</v>
      </c>
      <c r="Q1041" s="201"/>
      <c r="R1041" s="6">
        <v>42461</v>
      </c>
      <c r="S1041" s="48"/>
      <c r="U1041" s="48"/>
    </row>
    <row r="1042" spans="1:21" ht="14.5" hidden="1" x14ac:dyDescent="0.35">
      <c r="A1042" s="387" t="s">
        <v>1092</v>
      </c>
      <c r="B1042" s="89" t="s">
        <v>1120</v>
      </c>
      <c r="C1042" s="392" t="s">
        <v>967</v>
      </c>
      <c r="D1042" s="387" t="s">
        <v>103</v>
      </c>
      <c r="E1042" s="387">
        <v>565</v>
      </c>
      <c r="F1042" s="387" t="s">
        <v>1093</v>
      </c>
      <c r="G1042" s="387"/>
      <c r="H1042" s="387"/>
      <c r="I1042" s="387">
        <v>0</v>
      </c>
      <c r="L1042" s="393">
        <v>0</v>
      </c>
      <c r="O1042" s="6">
        <v>42461</v>
      </c>
      <c r="P1042" s="5" t="str">
        <f t="shared" si="116"/>
        <v>No</v>
      </c>
      <c r="Q1042" s="201"/>
      <c r="R1042" s="6">
        <v>42095</v>
      </c>
      <c r="S1042" s="48"/>
      <c r="U1042" s="48"/>
    </row>
    <row r="1043" spans="1:21" ht="14.5" hidden="1" x14ac:dyDescent="0.35">
      <c r="A1043" s="387" t="s">
        <v>1092</v>
      </c>
      <c r="B1043" s="89" t="s">
        <v>1120</v>
      </c>
      <c r="C1043" s="392" t="s">
        <v>967</v>
      </c>
      <c r="D1043" s="387" t="s">
        <v>103</v>
      </c>
      <c r="E1043" s="387">
        <v>565</v>
      </c>
      <c r="F1043" s="387" t="s">
        <v>1094</v>
      </c>
      <c r="G1043" s="387"/>
      <c r="H1043" s="387"/>
      <c r="I1043" s="387">
        <v>0</v>
      </c>
      <c r="L1043" s="393">
        <v>0</v>
      </c>
      <c r="O1043" s="6">
        <f>IF(P1043="Yes",'MD Rates'!$B$1,R1043)</f>
        <v>42461</v>
      </c>
      <c r="P1043" s="5" t="str">
        <f t="shared" si="116"/>
        <v>No</v>
      </c>
      <c r="Q1043" s="201"/>
      <c r="R1043" s="6">
        <v>42461</v>
      </c>
      <c r="S1043" s="48"/>
      <c r="U1043" s="48"/>
    </row>
    <row r="1044" spans="1:21" ht="14.5" hidden="1" x14ac:dyDescent="0.35">
      <c r="A1044" s="387" t="s">
        <v>1092</v>
      </c>
      <c r="B1044" s="89" t="s">
        <v>1120</v>
      </c>
      <c r="C1044" s="392" t="s">
        <v>967</v>
      </c>
      <c r="D1044" s="387" t="s">
        <v>1097</v>
      </c>
      <c r="E1044" s="387">
        <v>540</v>
      </c>
      <c r="F1044" s="387" t="s">
        <v>1093</v>
      </c>
      <c r="G1044" s="387"/>
      <c r="H1044" s="387"/>
      <c r="I1044" s="387">
        <v>0</v>
      </c>
      <c r="L1044" s="393">
        <v>0</v>
      </c>
      <c r="O1044" s="6">
        <v>42461</v>
      </c>
      <c r="P1044" s="5" t="str">
        <f t="shared" si="116"/>
        <v>No</v>
      </c>
      <c r="Q1044" s="201"/>
      <c r="R1044" s="6">
        <v>42095</v>
      </c>
      <c r="S1044" s="48"/>
      <c r="U1044" s="48"/>
    </row>
    <row r="1045" spans="1:21" ht="14.5" hidden="1" x14ac:dyDescent="0.35">
      <c r="A1045" s="387" t="s">
        <v>1092</v>
      </c>
      <c r="B1045" s="89" t="s">
        <v>1120</v>
      </c>
      <c r="C1045" s="392" t="s">
        <v>967</v>
      </c>
      <c r="D1045" s="387" t="s">
        <v>1097</v>
      </c>
      <c r="E1045" s="387">
        <v>540</v>
      </c>
      <c r="F1045" s="387" t="s">
        <v>1094</v>
      </c>
      <c r="G1045" s="387"/>
      <c r="H1045" s="387"/>
      <c r="I1045" s="387">
        <v>0</v>
      </c>
      <c r="L1045" s="393">
        <v>0</v>
      </c>
      <c r="O1045" s="6">
        <f>IF(P1045="Yes",'MD Rates'!$B$1,R1045)</f>
        <v>42461</v>
      </c>
      <c r="P1045" s="5" t="str">
        <f t="shared" si="116"/>
        <v>No</v>
      </c>
      <c r="Q1045" s="201"/>
      <c r="R1045" s="6">
        <v>42461</v>
      </c>
      <c r="S1045" s="48"/>
      <c r="U1045" s="48"/>
    </row>
    <row r="1046" spans="1:21" ht="14.5" hidden="1" x14ac:dyDescent="0.35">
      <c r="A1046" s="387" t="s">
        <v>1092</v>
      </c>
      <c r="B1046" s="89" t="s">
        <v>1120</v>
      </c>
      <c r="C1046" s="392" t="s">
        <v>967</v>
      </c>
      <c r="D1046" s="387" t="s">
        <v>1098</v>
      </c>
      <c r="E1046" s="387">
        <v>540</v>
      </c>
      <c r="F1046" s="387" t="s">
        <v>1093</v>
      </c>
      <c r="G1046" s="387"/>
      <c r="H1046" s="387"/>
      <c r="I1046" s="387">
        <v>0</v>
      </c>
      <c r="L1046" s="393">
        <v>0</v>
      </c>
      <c r="O1046" s="6">
        <v>42461</v>
      </c>
      <c r="P1046" s="5" t="str">
        <f t="shared" si="116"/>
        <v>No</v>
      </c>
      <c r="Q1046" s="201"/>
      <c r="R1046" s="6">
        <v>42095</v>
      </c>
      <c r="S1046" s="48"/>
      <c r="U1046" s="48"/>
    </row>
    <row r="1047" spans="1:21" ht="14.5" hidden="1" x14ac:dyDescent="0.35">
      <c r="A1047" s="387" t="s">
        <v>1092</v>
      </c>
      <c r="B1047" s="89" t="s">
        <v>1120</v>
      </c>
      <c r="C1047" s="392" t="s">
        <v>967</v>
      </c>
      <c r="D1047" s="387" t="s">
        <v>1098</v>
      </c>
      <c r="E1047" s="387">
        <v>540</v>
      </c>
      <c r="F1047" s="387" t="s">
        <v>1094</v>
      </c>
      <c r="G1047" s="387"/>
      <c r="H1047" s="387"/>
      <c r="I1047" s="387">
        <v>0</v>
      </c>
      <c r="L1047" s="393">
        <v>0</v>
      </c>
      <c r="O1047" s="6">
        <f>IF(P1047="Yes",'MD Rates'!$B$1,R1047)</f>
        <v>42461</v>
      </c>
      <c r="P1047" s="5" t="str">
        <f t="shared" si="116"/>
        <v>No</v>
      </c>
      <c r="Q1047" s="201"/>
      <c r="R1047" s="6">
        <v>42461</v>
      </c>
      <c r="S1047" s="48"/>
      <c r="U1047" s="48"/>
    </row>
    <row r="1048" spans="1:21" ht="14.5" hidden="1" x14ac:dyDescent="0.35">
      <c r="A1048" s="387" t="s">
        <v>1092</v>
      </c>
      <c r="B1048" s="89" t="s">
        <v>1120</v>
      </c>
      <c r="C1048" s="392" t="s">
        <v>967</v>
      </c>
      <c r="D1048" s="387" t="s">
        <v>1099</v>
      </c>
      <c r="E1048" s="387">
        <v>540</v>
      </c>
      <c r="F1048" s="387" t="s">
        <v>1093</v>
      </c>
      <c r="G1048" s="387"/>
      <c r="H1048" s="387"/>
      <c r="I1048" s="387">
        <v>0</v>
      </c>
      <c r="L1048" s="393">
        <v>0</v>
      </c>
      <c r="O1048" s="6">
        <v>42461</v>
      </c>
      <c r="P1048" s="5" t="str">
        <f t="shared" si="116"/>
        <v>No</v>
      </c>
      <c r="Q1048" s="201"/>
      <c r="R1048" s="6">
        <v>42095</v>
      </c>
      <c r="S1048" s="48"/>
      <c r="U1048" s="48"/>
    </row>
    <row r="1049" spans="1:21" ht="14.5" hidden="1" x14ac:dyDescent="0.35">
      <c r="A1049" s="387" t="s">
        <v>1092</v>
      </c>
      <c r="B1049" s="89" t="s">
        <v>1120</v>
      </c>
      <c r="C1049" s="392" t="s">
        <v>967</v>
      </c>
      <c r="D1049" s="387" t="s">
        <v>1099</v>
      </c>
      <c r="E1049" s="387">
        <v>540</v>
      </c>
      <c r="F1049" s="387" t="s">
        <v>1094</v>
      </c>
      <c r="G1049" s="387"/>
      <c r="H1049" s="387"/>
      <c r="I1049" s="387">
        <v>0</v>
      </c>
      <c r="L1049" s="393">
        <v>0</v>
      </c>
      <c r="O1049" s="6">
        <f>IF(P1049="Yes",'MD Rates'!$B$1,R1049)</f>
        <v>42461</v>
      </c>
      <c r="P1049" s="5" t="str">
        <f t="shared" si="116"/>
        <v>No</v>
      </c>
      <c r="Q1049" s="201"/>
      <c r="R1049" s="6">
        <v>42461</v>
      </c>
      <c r="S1049" s="48"/>
      <c r="U1049" s="48"/>
    </row>
    <row r="1050" spans="1:21" ht="14.5" hidden="1" x14ac:dyDescent="0.35">
      <c r="A1050" s="387" t="s">
        <v>1092</v>
      </c>
      <c r="B1050" s="89" t="s">
        <v>1120</v>
      </c>
      <c r="C1050" s="392" t="s">
        <v>967</v>
      </c>
      <c r="D1050" s="387" t="s">
        <v>1100</v>
      </c>
      <c r="E1050" s="387">
        <v>540</v>
      </c>
      <c r="F1050" s="387" t="s">
        <v>1093</v>
      </c>
      <c r="G1050" s="387"/>
      <c r="H1050" s="387"/>
      <c r="I1050" s="387">
        <v>0</v>
      </c>
      <c r="L1050" s="393">
        <v>0</v>
      </c>
      <c r="O1050" s="6">
        <v>42461</v>
      </c>
      <c r="P1050" s="5" t="str">
        <f t="shared" si="116"/>
        <v>No</v>
      </c>
      <c r="Q1050" s="201"/>
      <c r="R1050" s="6">
        <v>42095</v>
      </c>
      <c r="S1050" s="48"/>
      <c r="U1050" s="48"/>
    </row>
    <row r="1051" spans="1:21" ht="14.5" hidden="1" x14ac:dyDescent="0.35">
      <c r="A1051" s="387" t="s">
        <v>1092</v>
      </c>
      <c r="B1051" s="89" t="s">
        <v>1120</v>
      </c>
      <c r="C1051" s="392" t="s">
        <v>967</v>
      </c>
      <c r="D1051" s="387" t="s">
        <v>1100</v>
      </c>
      <c r="E1051" s="387">
        <v>540</v>
      </c>
      <c r="F1051" s="387" t="s">
        <v>1094</v>
      </c>
      <c r="G1051" s="387"/>
      <c r="H1051" s="387"/>
      <c r="I1051" s="387">
        <v>0</v>
      </c>
      <c r="L1051" s="393">
        <v>0</v>
      </c>
      <c r="O1051" s="6">
        <f>IF(P1051="Yes",'MD Rates'!$B$1,R1051)</f>
        <v>42461</v>
      </c>
      <c r="P1051" s="5" t="str">
        <f t="shared" si="116"/>
        <v>No</v>
      </c>
      <c r="Q1051" s="201"/>
      <c r="R1051" s="6">
        <v>42461</v>
      </c>
      <c r="S1051" s="48"/>
      <c r="U1051" s="48"/>
    </row>
    <row r="1052" spans="1:21" ht="14.5" hidden="1" x14ac:dyDescent="0.35">
      <c r="A1052" s="387" t="s">
        <v>1092</v>
      </c>
      <c r="B1052" s="89" t="s">
        <v>1120</v>
      </c>
      <c r="C1052" s="392" t="s">
        <v>967</v>
      </c>
      <c r="D1052" s="387" t="s">
        <v>1101</v>
      </c>
      <c r="E1052" s="387">
        <v>540</v>
      </c>
      <c r="F1052" s="387" t="s">
        <v>1093</v>
      </c>
      <c r="G1052" s="387"/>
      <c r="H1052" s="387"/>
      <c r="I1052" s="387">
        <v>0</v>
      </c>
      <c r="L1052" s="393">
        <v>0</v>
      </c>
      <c r="O1052" s="6">
        <v>42461</v>
      </c>
      <c r="P1052" s="5" t="str">
        <f t="shared" si="116"/>
        <v>No</v>
      </c>
      <c r="Q1052" s="201"/>
      <c r="R1052" s="6">
        <v>42095</v>
      </c>
      <c r="S1052" s="48"/>
      <c r="U1052" s="48"/>
    </row>
    <row r="1053" spans="1:21" ht="14.5" hidden="1" x14ac:dyDescent="0.35">
      <c r="A1053" s="387" t="s">
        <v>1092</v>
      </c>
      <c r="B1053" s="89" t="s">
        <v>1120</v>
      </c>
      <c r="C1053" s="392" t="s">
        <v>967</v>
      </c>
      <c r="D1053" s="387" t="s">
        <v>1101</v>
      </c>
      <c r="E1053" s="387">
        <v>540</v>
      </c>
      <c r="F1053" s="387" t="s">
        <v>1094</v>
      </c>
      <c r="G1053" s="387"/>
      <c r="H1053" s="387"/>
      <c r="I1053" s="387">
        <v>0</v>
      </c>
      <c r="L1053" s="393">
        <v>0</v>
      </c>
      <c r="O1053" s="6">
        <f>IF(P1053="Yes",'MD Rates'!$B$1,R1053)</f>
        <v>42461</v>
      </c>
      <c r="P1053" s="5" t="str">
        <f t="shared" si="116"/>
        <v>No</v>
      </c>
      <c r="Q1053" s="201"/>
      <c r="R1053" s="6">
        <v>42461</v>
      </c>
      <c r="S1053" s="48"/>
      <c r="U1053" s="48"/>
    </row>
    <row r="1054" spans="1:21" ht="14.5" hidden="1" x14ac:dyDescent="0.35">
      <c r="A1054" s="387" t="s">
        <v>1092</v>
      </c>
      <c r="B1054" s="89" t="s">
        <v>1120</v>
      </c>
      <c r="C1054" s="392" t="s">
        <v>967</v>
      </c>
      <c r="D1054" s="387" t="s">
        <v>1102</v>
      </c>
      <c r="E1054" s="387">
        <v>330</v>
      </c>
      <c r="F1054" s="387" t="s">
        <v>1093</v>
      </c>
      <c r="G1054" s="387"/>
      <c r="H1054" s="387"/>
      <c r="I1054" s="387">
        <v>0</v>
      </c>
      <c r="L1054" s="393">
        <v>0</v>
      </c>
      <c r="O1054" s="6">
        <v>42461</v>
      </c>
      <c r="P1054" s="5" t="str">
        <f t="shared" ref="P1054:P1088" si="117">IF(I1054&lt;&gt;L1054,"Yes","No")</f>
        <v>No</v>
      </c>
      <c r="Q1054" s="201"/>
      <c r="R1054" s="6">
        <v>42095</v>
      </c>
      <c r="S1054" s="48"/>
      <c r="U1054" s="48"/>
    </row>
    <row r="1055" spans="1:21" ht="14.5" hidden="1" x14ac:dyDescent="0.35">
      <c r="A1055" s="387" t="s">
        <v>1092</v>
      </c>
      <c r="B1055" s="89" t="s">
        <v>1120</v>
      </c>
      <c r="C1055" s="392" t="s">
        <v>967</v>
      </c>
      <c r="D1055" s="387" t="s">
        <v>1102</v>
      </c>
      <c r="E1055" s="387">
        <v>330</v>
      </c>
      <c r="F1055" s="387" t="s">
        <v>1094</v>
      </c>
      <c r="G1055" s="387"/>
      <c r="H1055" s="387"/>
      <c r="I1055" s="387">
        <v>0</v>
      </c>
      <c r="L1055" s="393">
        <v>0</v>
      </c>
      <c r="O1055" s="6">
        <f>IF(P1055="Yes",'MD Rates'!$B$1,R1055)</f>
        <v>42461</v>
      </c>
      <c r="P1055" s="5" t="str">
        <f t="shared" si="117"/>
        <v>No</v>
      </c>
      <c r="Q1055" s="201"/>
      <c r="R1055" s="6">
        <v>42461</v>
      </c>
      <c r="S1055" s="48"/>
      <c r="U1055" s="48"/>
    </row>
    <row r="1056" spans="1:21" ht="14.5" hidden="1" x14ac:dyDescent="0.35">
      <c r="A1056" s="387" t="s">
        <v>1092</v>
      </c>
      <c r="B1056" s="89" t="s">
        <v>1120</v>
      </c>
      <c r="C1056" s="392" t="s">
        <v>967</v>
      </c>
      <c r="D1056" s="387" t="s">
        <v>1103</v>
      </c>
      <c r="E1056" s="387">
        <v>380</v>
      </c>
      <c r="F1056" s="387" t="s">
        <v>1093</v>
      </c>
      <c r="G1056" s="387"/>
      <c r="H1056" s="387"/>
      <c r="I1056" s="387">
        <v>0</v>
      </c>
      <c r="L1056" s="393">
        <v>0</v>
      </c>
      <c r="O1056" s="6">
        <v>42461</v>
      </c>
      <c r="P1056" s="5" t="str">
        <f t="shared" si="117"/>
        <v>No</v>
      </c>
      <c r="Q1056" s="201"/>
      <c r="R1056" s="6">
        <v>42095</v>
      </c>
      <c r="S1056" s="48"/>
      <c r="U1056" s="48"/>
    </row>
    <row r="1057" spans="1:21" ht="14.5" hidden="1" x14ac:dyDescent="0.35">
      <c r="A1057" s="387" t="s">
        <v>1092</v>
      </c>
      <c r="B1057" s="89" t="s">
        <v>1120</v>
      </c>
      <c r="C1057" s="392" t="s">
        <v>967</v>
      </c>
      <c r="D1057" s="387" t="s">
        <v>1103</v>
      </c>
      <c r="E1057" s="387">
        <v>380</v>
      </c>
      <c r="F1057" s="387" t="s">
        <v>1094</v>
      </c>
      <c r="G1057" s="387"/>
      <c r="H1057" s="387"/>
      <c r="I1057" s="387">
        <v>0</v>
      </c>
      <c r="L1057" s="393">
        <v>0</v>
      </c>
      <c r="O1057" s="6">
        <f>IF(P1057="Yes",'MD Rates'!$B$1,R1057)</f>
        <v>42461</v>
      </c>
      <c r="P1057" s="5" t="str">
        <f t="shared" si="117"/>
        <v>No</v>
      </c>
      <c r="Q1057" s="201"/>
      <c r="R1057" s="6">
        <v>42461</v>
      </c>
      <c r="S1057" s="48"/>
      <c r="U1057" s="48"/>
    </row>
    <row r="1058" spans="1:21" ht="14.5" hidden="1" x14ac:dyDescent="0.35">
      <c r="A1058" s="387" t="s">
        <v>1092</v>
      </c>
      <c r="B1058" s="89" t="s">
        <v>1120</v>
      </c>
      <c r="C1058" s="392" t="s">
        <v>967</v>
      </c>
      <c r="D1058" s="387" t="s">
        <v>1104</v>
      </c>
      <c r="E1058" s="387">
        <v>380</v>
      </c>
      <c r="F1058" s="387" t="s">
        <v>1093</v>
      </c>
      <c r="G1058" s="387"/>
      <c r="H1058" s="387"/>
      <c r="I1058" s="387">
        <v>0</v>
      </c>
      <c r="L1058" s="393">
        <v>0</v>
      </c>
      <c r="O1058" s="6">
        <v>42461</v>
      </c>
      <c r="P1058" s="5" t="str">
        <f t="shared" si="117"/>
        <v>No</v>
      </c>
      <c r="Q1058" s="201"/>
      <c r="R1058" s="6">
        <v>42095</v>
      </c>
      <c r="S1058" s="48"/>
      <c r="U1058" s="48"/>
    </row>
    <row r="1059" spans="1:21" ht="14.5" hidden="1" x14ac:dyDescent="0.35">
      <c r="A1059" s="387" t="s">
        <v>1092</v>
      </c>
      <c r="B1059" s="89" t="s">
        <v>1120</v>
      </c>
      <c r="C1059" s="392" t="s">
        <v>967</v>
      </c>
      <c r="D1059" s="387" t="s">
        <v>1104</v>
      </c>
      <c r="E1059" s="387">
        <v>380</v>
      </c>
      <c r="F1059" s="387" t="s">
        <v>1094</v>
      </c>
      <c r="G1059" s="387"/>
      <c r="H1059" s="387"/>
      <c r="I1059" s="387">
        <v>0</v>
      </c>
      <c r="L1059" s="393">
        <v>0</v>
      </c>
      <c r="O1059" s="6">
        <f>IF(P1059="Yes",'MD Rates'!$B$1,R1059)</f>
        <v>42461</v>
      </c>
      <c r="P1059" s="5" t="str">
        <f t="shared" si="117"/>
        <v>No</v>
      </c>
      <c r="Q1059" s="201"/>
      <c r="R1059" s="6">
        <v>42461</v>
      </c>
      <c r="S1059" s="48"/>
      <c r="U1059" s="48"/>
    </row>
    <row r="1060" spans="1:21" ht="14.5" hidden="1" x14ac:dyDescent="0.35">
      <c r="A1060" s="387" t="s">
        <v>1092</v>
      </c>
      <c r="B1060" s="89" t="s">
        <v>1120</v>
      </c>
      <c r="C1060" s="392" t="s">
        <v>967</v>
      </c>
      <c r="D1060" s="387" t="s">
        <v>1105</v>
      </c>
      <c r="E1060" s="387">
        <v>370</v>
      </c>
      <c r="F1060" s="387" t="s">
        <v>1093</v>
      </c>
      <c r="G1060" s="387"/>
      <c r="H1060" s="387"/>
      <c r="I1060" s="387">
        <v>0</v>
      </c>
      <c r="L1060" s="393">
        <v>0</v>
      </c>
      <c r="O1060" s="6">
        <v>42461</v>
      </c>
      <c r="P1060" s="5" t="str">
        <f t="shared" si="117"/>
        <v>No</v>
      </c>
      <c r="Q1060" s="201"/>
      <c r="R1060" s="6">
        <v>42095</v>
      </c>
      <c r="S1060" s="48"/>
      <c r="U1060" s="48"/>
    </row>
    <row r="1061" spans="1:21" ht="14.5" hidden="1" x14ac:dyDescent="0.35">
      <c r="A1061" s="387" t="s">
        <v>1092</v>
      </c>
      <c r="B1061" s="89" t="s">
        <v>1120</v>
      </c>
      <c r="C1061" s="392" t="s">
        <v>967</v>
      </c>
      <c r="D1061" s="387" t="s">
        <v>1105</v>
      </c>
      <c r="E1061" s="387">
        <v>370</v>
      </c>
      <c r="F1061" s="387" t="s">
        <v>1094</v>
      </c>
      <c r="G1061" s="387"/>
      <c r="H1061" s="387"/>
      <c r="I1061" s="387">
        <v>0</v>
      </c>
      <c r="L1061" s="393">
        <v>0</v>
      </c>
      <c r="O1061" s="6">
        <f>IF(P1061="Yes",'MD Rates'!$B$1,R1061)</f>
        <v>42461</v>
      </c>
      <c r="P1061" s="5" t="str">
        <f t="shared" si="117"/>
        <v>No</v>
      </c>
      <c r="Q1061" s="201"/>
      <c r="R1061" s="6">
        <v>42461</v>
      </c>
      <c r="S1061" s="48"/>
      <c r="U1061" s="48"/>
    </row>
    <row r="1062" spans="1:21" ht="14.5" hidden="1" x14ac:dyDescent="0.35">
      <c r="A1062" s="387" t="s">
        <v>1092</v>
      </c>
      <c r="B1062" s="89" t="s">
        <v>1120</v>
      </c>
      <c r="C1062" s="392" t="s">
        <v>967</v>
      </c>
      <c r="D1062" s="387" t="s">
        <v>1106</v>
      </c>
      <c r="E1062" s="387">
        <v>370</v>
      </c>
      <c r="F1062" s="387" t="s">
        <v>1093</v>
      </c>
      <c r="G1062" s="387"/>
      <c r="H1062" s="387"/>
      <c r="I1062" s="387">
        <v>0</v>
      </c>
      <c r="L1062" s="393">
        <v>0</v>
      </c>
      <c r="O1062" s="6">
        <v>42461</v>
      </c>
      <c r="P1062" s="5" t="str">
        <f t="shared" si="117"/>
        <v>No</v>
      </c>
      <c r="Q1062" s="201"/>
      <c r="R1062" s="6">
        <v>42095</v>
      </c>
      <c r="S1062" s="48"/>
      <c r="U1062" s="48"/>
    </row>
    <row r="1063" spans="1:21" ht="14.5" hidden="1" x14ac:dyDescent="0.35">
      <c r="A1063" s="387" t="s">
        <v>1092</v>
      </c>
      <c r="B1063" s="89" t="s">
        <v>1120</v>
      </c>
      <c r="C1063" s="392" t="s">
        <v>967</v>
      </c>
      <c r="D1063" s="387" t="s">
        <v>1106</v>
      </c>
      <c r="E1063" s="387">
        <v>370</v>
      </c>
      <c r="F1063" s="387" t="s">
        <v>1094</v>
      </c>
      <c r="G1063" s="387"/>
      <c r="H1063" s="387"/>
      <c r="I1063" s="387">
        <v>0</v>
      </c>
      <c r="L1063" s="393">
        <v>0</v>
      </c>
      <c r="O1063" s="6">
        <f>IF(P1063="Yes",'MD Rates'!$B$1,R1063)</f>
        <v>42461</v>
      </c>
      <c r="P1063" s="5" t="str">
        <f t="shared" si="117"/>
        <v>No</v>
      </c>
      <c r="Q1063" s="201"/>
      <c r="R1063" s="6">
        <v>42461</v>
      </c>
      <c r="S1063" s="48"/>
      <c r="U1063" s="48"/>
    </row>
    <row r="1064" spans="1:21" ht="14.5" hidden="1" x14ac:dyDescent="0.35">
      <c r="A1064" s="387" t="s">
        <v>1092</v>
      </c>
      <c r="B1064" s="89" t="s">
        <v>1120</v>
      </c>
      <c r="C1064" s="392" t="s">
        <v>967</v>
      </c>
      <c r="D1064" s="387" t="s">
        <v>355</v>
      </c>
      <c r="E1064" s="387">
        <v>410</v>
      </c>
      <c r="F1064" s="387" t="s">
        <v>1093</v>
      </c>
      <c r="G1064" s="387"/>
      <c r="H1064" s="387"/>
      <c r="I1064" s="387">
        <v>0</v>
      </c>
      <c r="L1064" s="393">
        <v>0</v>
      </c>
      <c r="O1064" s="6">
        <v>42461</v>
      </c>
      <c r="P1064" s="5" t="str">
        <f t="shared" si="117"/>
        <v>No</v>
      </c>
      <c r="Q1064" s="201"/>
      <c r="R1064" s="6">
        <v>42095</v>
      </c>
      <c r="S1064" s="48"/>
      <c r="U1064" s="48"/>
    </row>
    <row r="1065" spans="1:21" ht="14.5" hidden="1" x14ac:dyDescent="0.35">
      <c r="A1065" s="387" t="s">
        <v>1092</v>
      </c>
      <c r="B1065" s="89" t="s">
        <v>1120</v>
      </c>
      <c r="C1065" s="392" t="s">
        <v>967</v>
      </c>
      <c r="D1065" s="387" t="s">
        <v>355</v>
      </c>
      <c r="E1065" s="387">
        <v>410</v>
      </c>
      <c r="F1065" s="387" t="s">
        <v>1094</v>
      </c>
      <c r="G1065" s="387"/>
      <c r="H1065" s="387"/>
      <c r="I1065" s="387">
        <v>0</v>
      </c>
      <c r="L1065" s="393">
        <v>0</v>
      </c>
      <c r="O1065" s="6">
        <f>IF(P1065="Yes",'MD Rates'!$B$1,R1065)</f>
        <v>42461</v>
      </c>
      <c r="P1065" s="5" t="str">
        <f t="shared" si="117"/>
        <v>No</v>
      </c>
      <c r="Q1065" s="201"/>
      <c r="R1065" s="6">
        <v>42461</v>
      </c>
      <c r="S1065" s="48"/>
      <c r="U1065" s="48"/>
    </row>
    <row r="1066" spans="1:21" ht="14.5" hidden="1" x14ac:dyDescent="0.35">
      <c r="A1066" s="387" t="s">
        <v>1092</v>
      </c>
      <c r="B1066" s="89" t="s">
        <v>1120</v>
      </c>
      <c r="C1066" s="392" t="s">
        <v>967</v>
      </c>
      <c r="D1066" s="387" t="s">
        <v>356</v>
      </c>
      <c r="E1066" s="387">
        <v>320</v>
      </c>
      <c r="F1066" s="387" t="s">
        <v>1093</v>
      </c>
      <c r="G1066" s="387"/>
      <c r="H1066" s="387"/>
      <c r="I1066" s="387">
        <v>0</v>
      </c>
      <c r="L1066" s="393">
        <v>0</v>
      </c>
      <c r="O1066" s="6">
        <v>42461</v>
      </c>
      <c r="P1066" s="5" t="str">
        <f t="shared" si="117"/>
        <v>No</v>
      </c>
      <c r="Q1066" s="201"/>
      <c r="R1066" s="6">
        <v>42095</v>
      </c>
      <c r="S1066" s="48"/>
      <c r="U1066" s="48"/>
    </row>
    <row r="1067" spans="1:21" ht="14.5" hidden="1" x14ac:dyDescent="0.35">
      <c r="A1067" s="387" t="s">
        <v>1092</v>
      </c>
      <c r="B1067" s="89" t="s">
        <v>1120</v>
      </c>
      <c r="C1067" s="392" t="s">
        <v>967</v>
      </c>
      <c r="D1067" s="387" t="s">
        <v>356</v>
      </c>
      <c r="E1067" s="387">
        <v>320</v>
      </c>
      <c r="F1067" s="387" t="s">
        <v>1094</v>
      </c>
      <c r="G1067" s="387"/>
      <c r="H1067" s="387"/>
      <c r="I1067" s="387">
        <v>0</v>
      </c>
      <c r="L1067" s="393">
        <v>0</v>
      </c>
      <c r="O1067" s="6">
        <f>IF(P1067="Yes",'MD Rates'!$B$1,R1067)</f>
        <v>42461</v>
      </c>
      <c r="P1067" s="5" t="str">
        <f t="shared" si="117"/>
        <v>No</v>
      </c>
      <c r="Q1067" s="201"/>
      <c r="R1067" s="6">
        <v>42461</v>
      </c>
      <c r="S1067" s="48"/>
      <c r="U1067" s="48"/>
    </row>
    <row r="1068" spans="1:21" ht="14.5" hidden="1" x14ac:dyDescent="0.35">
      <c r="A1068" s="387" t="s">
        <v>1092</v>
      </c>
      <c r="B1068" s="89" t="s">
        <v>1120</v>
      </c>
      <c r="C1068" s="392" t="s">
        <v>967</v>
      </c>
      <c r="D1068" s="387" t="s">
        <v>357</v>
      </c>
      <c r="E1068" s="387">
        <v>360</v>
      </c>
      <c r="F1068" s="387" t="s">
        <v>1093</v>
      </c>
      <c r="G1068" s="387"/>
      <c r="H1068" s="387"/>
      <c r="I1068" s="387">
        <v>0</v>
      </c>
      <c r="L1068" s="393">
        <v>0</v>
      </c>
      <c r="O1068" s="6">
        <v>42461</v>
      </c>
      <c r="P1068" s="5" t="str">
        <f t="shared" si="117"/>
        <v>No</v>
      </c>
      <c r="Q1068" s="201"/>
      <c r="R1068" s="6">
        <v>42095</v>
      </c>
      <c r="S1068" s="48"/>
      <c r="U1068" s="48"/>
    </row>
    <row r="1069" spans="1:21" ht="14.5" hidden="1" x14ac:dyDescent="0.35">
      <c r="A1069" s="387" t="s">
        <v>1092</v>
      </c>
      <c r="B1069" s="89" t="s">
        <v>1120</v>
      </c>
      <c r="C1069" s="392" t="s">
        <v>967</v>
      </c>
      <c r="D1069" s="387" t="s">
        <v>357</v>
      </c>
      <c r="E1069" s="387">
        <v>360</v>
      </c>
      <c r="F1069" s="387" t="s">
        <v>1094</v>
      </c>
      <c r="G1069" s="387"/>
      <c r="H1069" s="387"/>
      <c r="I1069" s="387">
        <v>0</v>
      </c>
      <c r="L1069" s="393">
        <v>0</v>
      </c>
      <c r="O1069" s="6">
        <f>IF(P1069="Yes",'MD Rates'!$B$1,R1069)</f>
        <v>42461</v>
      </c>
      <c r="P1069" s="5" t="str">
        <f t="shared" si="117"/>
        <v>No</v>
      </c>
      <c r="Q1069" s="201"/>
      <c r="R1069" s="6">
        <v>42461</v>
      </c>
      <c r="S1069" s="48"/>
      <c r="U1069" s="48"/>
    </row>
    <row r="1070" spans="1:21" ht="14.5" hidden="1" x14ac:dyDescent="0.35">
      <c r="A1070" s="387" t="s">
        <v>1092</v>
      </c>
      <c r="B1070" s="89" t="s">
        <v>1120</v>
      </c>
      <c r="C1070" s="392" t="s">
        <v>967</v>
      </c>
      <c r="D1070" s="387" t="s">
        <v>357</v>
      </c>
      <c r="E1070" s="387">
        <v>410</v>
      </c>
      <c r="F1070" s="387" t="s">
        <v>1093</v>
      </c>
      <c r="G1070" s="387"/>
      <c r="H1070" s="387"/>
      <c r="I1070" s="387">
        <v>0</v>
      </c>
      <c r="L1070" s="393">
        <v>0</v>
      </c>
      <c r="O1070" s="6">
        <v>42461</v>
      </c>
      <c r="P1070" s="5" t="str">
        <f t="shared" si="117"/>
        <v>No</v>
      </c>
      <c r="Q1070" s="201"/>
      <c r="R1070" s="6">
        <v>42095</v>
      </c>
      <c r="S1070" s="48"/>
      <c r="U1070" s="48"/>
    </row>
    <row r="1071" spans="1:21" ht="14.5" hidden="1" x14ac:dyDescent="0.35">
      <c r="A1071" s="387" t="s">
        <v>1092</v>
      </c>
      <c r="B1071" s="89" t="s">
        <v>1120</v>
      </c>
      <c r="C1071" s="392" t="s">
        <v>967</v>
      </c>
      <c r="D1071" s="387" t="s">
        <v>357</v>
      </c>
      <c r="E1071" s="387">
        <v>410</v>
      </c>
      <c r="F1071" s="387" t="s">
        <v>1094</v>
      </c>
      <c r="G1071" s="387"/>
      <c r="H1071" s="387"/>
      <c r="I1071" s="387">
        <v>0</v>
      </c>
      <c r="L1071" s="393">
        <v>0</v>
      </c>
      <c r="O1071" s="6">
        <f>IF(P1071="Yes",'MD Rates'!$B$1,R1071)</f>
        <v>42461</v>
      </c>
      <c r="P1071" s="5" t="str">
        <f t="shared" si="117"/>
        <v>No</v>
      </c>
      <c r="Q1071" s="201"/>
      <c r="R1071" s="6">
        <v>42461</v>
      </c>
      <c r="S1071" s="48"/>
      <c r="U1071" s="48"/>
    </row>
    <row r="1072" spans="1:21" ht="14.5" hidden="1" x14ac:dyDescent="0.35">
      <c r="A1072" s="387" t="s">
        <v>1092</v>
      </c>
      <c r="B1072" s="89" t="s">
        <v>1120</v>
      </c>
      <c r="C1072" s="392" t="s">
        <v>967</v>
      </c>
      <c r="D1072" s="387" t="s">
        <v>357</v>
      </c>
      <c r="E1072" s="387">
        <v>440</v>
      </c>
      <c r="F1072" s="387" t="s">
        <v>1093</v>
      </c>
      <c r="G1072" s="387"/>
      <c r="H1072" s="387"/>
      <c r="I1072" s="387">
        <v>0</v>
      </c>
      <c r="L1072" s="393">
        <v>0</v>
      </c>
      <c r="O1072" s="6">
        <v>42461</v>
      </c>
      <c r="P1072" s="5" t="str">
        <f t="shared" si="117"/>
        <v>No</v>
      </c>
      <c r="Q1072" s="201"/>
      <c r="R1072" s="6">
        <v>42095</v>
      </c>
      <c r="S1072" s="48"/>
      <c r="U1072" s="48"/>
    </row>
    <row r="1073" spans="1:21" ht="14.5" hidden="1" x14ac:dyDescent="0.35">
      <c r="A1073" s="387" t="s">
        <v>1092</v>
      </c>
      <c r="B1073" s="89" t="s">
        <v>1120</v>
      </c>
      <c r="C1073" s="392" t="s">
        <v>967</v>
      </c>
      <c r="D1073" s="387" t="s">
        <v>357</v>
      </c>
      <c r="E1073" s="387">
        <v>440</v>
      </c>
      <c r="F1073" s="387" t="s">
        <v>1094</v>
      </c>
      <c r="G1073" s="387"/>
      <c r="H1073" s="387"/>
      <c r="I1073" s="387">
        <v>0</v>
      </c>
      <c r="L1073" s="393">
        <v>0</v>
      </c>
      <c r="O1073" s="6">
        <f>IF(P1073="Yes",'MD Rates'!$B$1,R1073)</f>
        <v>42461</v>
      </c>
      <c r="P1073" s="5" t="str">
        <f t="shared" si="117"/>
        <v>No</v>
      </c>
      <c r="Q1073" s="201"/>
      <c r="R1073" s="6">
        <v>42461</v>
      </c>
      <c r="S1073" s="48"/>
      <c r="U1073" s="48"/>
    </row>
    <row r="1074" spans="1:21" ht="14.5" hidden="1" x14ac:dyDescent="0.35">
      <c r="A1074" s="387" t="s">
        <v>1092</v>
      </c>
      <c r="B1074" s="89" t="s">
        <v>1120</v>
      </c>
      <c r="C1074" s="392" t="s">
        <v>967</v>
      </c>
      <c r="D1074" s="387" t="s">
        <v>357</v>
      </c>
      <c r="E1074" s="387">
        <v>480</v>
      </c>
      <c r="F1074" s="387" t="s">
        <v>1093</v>
      </c>
      <c r="G1074" s="387"/>
      <c r="H1074" s="387"/>
      <c r="I1074" s="387">
        <v>0</v>
      </c>
      <c r="L1074" s="393">
        <v>0</v>
      </c>
      <c r="O1074" s="6">
        <v>42461</v>
      </c>
      <c r="P1074" s="5" t="str">
        <f t="shared" si="117"/>
        <v>No</v>
      </c>
      <c r="Q1074" s="201"/>
      <c r="R1074" s="6">
        <v>42095</v>
      </c>
      <c r="S1074" s="48"/>
      <c r="U1074" s="48"/>
    </row>
    <row r="1075" spans="1:21" ht="14.5" hidden="1" x14ac:dyDescent="0.35">
      <c r="A1075" s="387" t="s">
        <v>1092</v>
      </c>
      <c r="B1075" s="89" t="s">
        <v>1120</v>
      </c>
      <c r="C1075" s="392" t="s">
        <v>967</v>
      </c>
      <c r="D1075" s="387" t="s">
        <v>357</v>
      </c>
      <c r="E1075" s="387">
        <v>480</v>
      </c>
      <c r="F1075" s="387" t="s">
        <v>1094</v>
      </c>
      <c r="G1075" s="387"/>
      <c r="H1075" s="387"/>
      <c r="I1075" s="387">
        <v>0</v>
      </c>
      <c r="L1075" s="393">
        <v>0</v>
      </c>
      <c r="O1075" s="6">
        <f>IF(P1075="Yes",'MD Rates'!$B$1,R1075)</f>
        <v>42461</v>
      </c>
      <c r="P1075" s="5" t="str">
        <f t="shared" si="117"/>
        <v>No</v>
      </c>
      <c r="Q1075" s="201"/>
      <c r="R1075" s="6">
        <v>42461</v>
      </c>
      <c r="S1075" s="48"/>
      <c r="U1075" s="48"/>
    </row>
    <row r="1076" spans="1:21" ht="14.5" hidden="1" x14ac:dyDescent="0.35">
      <c r="A1076" s="387" t="s">
        <v>1092</v>
      </c>
      <c r="B1076" s="89" t="s">
        <v>1120</v>
      </c>
      <c r="C1076" s="392" t="s">
        <v>967</v>
      </c>
      <c r="D1076" s="387" t="s">
        <v>357</v>
      </c>
      <c r="E1076" s="387">
        <v>493</v>
      </c>
      <c r="F1076" s="387" t="s">
        <v>1093</v>
      </c>
      <c r="G1076" s="387"/>
      <c r="H1076" s="387"/>
      <c r="I1076" s="387">
        <v>0</v>
      </c>
      <c r="L1076" s="393">
        <v>0</v>
      </c>
      <c r="O1076" s="6">
        <v>42461</v>
      </c>
      <c r="P1076" s="5" t="str">
        <f t="shared" si="117"/>
        <v>No</v>
      </c>
      <c r="Q1076" s="201"/>
      <c r="R1076" s="6">
        <v>42095</v>
      </c>
      <c r="S1076" s="48"/>
      <c r="U1076" s="48"/>
    </row>
    <row r="1077" spans="1:21" ht="14.5" hidden="1" x14ac:dyDescent="0.35">
      <c r="A1077" s="387" t="s">
        <v>1092</v>
      </c>
      <c r="B1077" s="89" t="s">
        <v>1120</v>
      </c>
      <c r="C1077" s="392" t="s">
        <v>967</v>
      </c>
      <c r="D1077" s="387" t="s">
        <v>357</v>
      </c>
      <c r="E1077" s="387">
        <v>493</v>
      </c>
      <c r="F1077" s="387" t="s">
        <v>1094</v>
      </c>
      <c r="G1077" s="387"/>
      <c r="H1077" s="387"/>
      <c r="I1077" s="387">
        <v>0</v>
      </c>
      <c r="L1077" s="393">
        <v>0</v>
      </c>
      <c r="O1077" s="6">
        <f>IF(P1077="Yes",'MD Rates'!$B$1,R1077)</f>
        <v>42461</v>
      </c>
      <c r="P1077" s="5" t="str">
        <f t="shared" si="117"/>
        <v>No</v>
      </c>
      <c r="Q1077" s="201"/>
      <c r="R1077" s="6">
        <v>42461</v>
      </c>
      <c r="S1077" s="48"/>
      <c r="U1077" s="48"/>
    </row>
    <row r="1078" spans="1:21" ht="14.5" hidden="1" x14ac:dyDescent="0.35">
      <c r="A1078" s="387" t="s">
        <v>1092</v>
      </c>
      <c r="B1078" s="89" t="s">
        <v>1120</v>
      </c>
      <c r="C1078" s="392" t="s">
        <v>967</v>
      </c>
      <c r="D1078" s="387" t="s">
        <v>357</v>
      </c>
      <c r="E1078" s="387">
        <v>525</v>
      </c>
      <c r="F1078" s="387" t="s">
        <v>1093</v>
      </c>
      <c r="G1078" s="387"/>
      <c r="H1078" s="387"/>
      <c r="I1078" s="387">
        <v>0</v>
      </c>
      <c r="L1078" s="393">
        <v>0</v>
      </c>
      <c r="O1078" s="6">
        <v>42461</v>
      </c>
      <c r="P1078" s="5" t="str">
        <f t="shared" si="117"/>
        <v>No</v>
      </c>
      <c r="Q1078" s="201"/>
      <c r="R1078" s="6">
        <v>42095</v>
      </c>
      <c r="S1078" s="48"/>
      <c r="U1078" s="48"/>
    </row>
    <row r="1079" spans="1:21" ht="14.5" hidden="1" x14ac:dyDescent="0.35">
      <c r="A1079" s="387" t="s">
        <v>1092</v>
      </c>
      <c r="B1079" s="89" t="s">
        <v>1120</v>
      </c>
      <c r="C1079" s="392" t="s">
        <v>967</v>
      </c>
      <c r="D1079" s="387" t="s">
        <v>357</v>
      </c>
      <c r="E1079" s="387">
        <v>525</v>
      </c>
      <c r="F1079" s="387" t="s">
        <v>1094</v>
      </c>
      <c r="G1079" s="387"/>
      <c r="H1079" s="387"/>
      <c r="I1079" s="387">
        <v>0</v>
      </c>
      <c r="L1079" s="393">
        <v>0</v>
      </c>
      <c r="O1079" s="6">
        <f>IF(P1079="Yes",'MD Rates'!$B$1,R1079)</f>
        <v>42461</v>
      </c>
      <c r="P1079" s="5" t="str">
        <f t="shared" si="117"/>
        <v>No</v>
      </c>
      <c r="Q1079" s="201"/>
      <c r="R1079" s="6">
        <v>42461</v>
      </c>
      <c r="S1079" s="48"/>
      <c r="U1079" s="48"/>
    </row>
    <row r="1080" spans="1:21" ht="14.5" hidden="1" x14ac:dyDescent="0.35">
      <c r="A1080" s="387" t="s">
        <v>1092</v>
      </c>
      <c r="B1080" s="89" t="s">
        <v>1120</v>
      </c>
      <c r="C1080" s="392" t="s">
        <v>967</v>
      </c>
      <c r="D1080" s="387" t="s">
        <v>367</v>
      </c>
      <c r="E1080" s="387">
        <v>50</v>
      </c>
      <c r="F1080" s="387" t="s">
        <v>1093</v>
      </c>
      <c r="G1080" s="387"/>
      <c r="H1080" s="387"/>
      <c r="I1080" s="387">
        <v>0</v>
      </c>
      <c r="L1080" s="393">
        <v>0</v>
      </c>
      <c r="O1080" s="6">
        <v>42461</v>
      </c>
      <c r="P1080" s="5" t="str">
        <f t="shared" si="117"/>
        <v>No</v>
      </c>
      <c r="Q1080" s="201"/>
      <c r="R1080" s="6">
        <v>42095</v>
      </c>
      <c r="S1080" s="48"/>
      <c r="U1080" s="48"/>
    </row>
    <row r="1081" spans="1:21" ht="14.5" hidden="1" x14ac:dyDescent="0.35">
      <c r="A1081" s="387" t="s">
        <v>1092</v>
      </c>
      <c r="B1081" s="89" t="s">
        <v>1120</v>
      </c>
      <c r="C1081" s="392" t="s">
        <v>967</v>
      </c>
      <c r="D1081" s="387" t="s">
        <v>367</v>
      </c>
      <c r="E1081" s="387">
        <v>50</v>
      </c>
      <c r="F1081" s="387" t="s">
        <v>1094</v>
      </c>
      <c r="G1081" s="387"/>
      <c r="H1081" s="387"/>
      <c r="I1081" s="387">
        <v>0</v>
      </c>
      <c r="L1081" s="393">
        <v>0</v>
      </c>
      <c r="O1081" s="6">
        <f>IF(P1081="Yes",'MD Rates'!$B$1,R1081)</f>
        <v>42461</v>
      </c>
      <c r="P1081" s="5" t="str">
        <f t="shared" si="117"/>
        <v>No</v>
      </c>
      <c r="Q1081" s="201"/>
      <c r="R1081" s="6">
        <v>42461</v>
      </c>
      <c r="S1081" s="48"/>
      <c r="U1081" s="48"/>
    </row>
    <row r="1082" spans="1:21" ht="14.5" hidden="1" x14ac:dyDescent="0.35">
      <c r="A1082" s="387" t="s">
        <v>1092</v>
      </c>
      <c r="B1082" s="89" t="s">
        <v>1120</v>
      </c>
      <c r="C1082" s="392" t="s">
        <v>967</v>
      </c>
      <c r="D1082" s="387" t="s">
        <v>365</v>
      </c>
      <c r="E1082" s="387">
        <v>90</v>
      </c>
      <c r="F1082" s="387" t="s">
        <v>1093</v>
      </c>
      <c r="G1082" s="387"/>
      <c r="H1082" s="387"/>
      <c r="I1082" s="387">
        <v>0</v>
      </c>
      <c r="L1082" s="393">
        <v>0</v>
      </c>
      <c r="O1082" s="6">
        <v>42461</v>
      </c>
      <c r="P1082" s="5" t="str">
        <f t="shared" si="117"/>
        <v>No</v>
      </c>
      <c r="Q1082" s="201"/>
      <c r="R1082" s="6">
        <v>42095</v>
      </c>
      <c r="S1082" s="48"/>
      <c r="U1082" s="48"/>
    </row>
    <row r="1083" spans="1:21" ht="14.5" hidden="1" x14ac:dyDescent="0.35">
      <c r="A1083" s="387" t="s">
        <v>1092</v>
      </c>
      <c r="B1083" s="89" t="s">
        <v>1120</v>
      </c>
      <c r="C1083" s="392" t="s">
        <v>967</v>
      </c>
      <c r="D1083" s="387" t="s">
        <v>365</v>
      </c>
      <c r="E1083" s="387">
        <v>90</v>
      </c>
      <c r="F1083" s="387" t="s">
        <v>1094</v>
      </c>
      <c r="G1083" s="387"/>
      <c r="H1083" s="387"/>
      <c r="I1083" s="387">
        <v>0</v>
      </c>
      <c r="L1083" s="393">
        <v>0</v>
      </c>
      <c r="O1083" s="6">
        <f>IF(P1083="Yes",'MD Rates'!$B$1,R1083)</f>
        <v>42461</v>
      </c>
      <c r="P1083" s="5" t="str">
        <f t="shared" si="117"/>
        <v>No</v>
      </c>
      <c r="Q1083" s="201"/>
      <c r="R1083" s="6">
        <v>42461</v>
      </c>
      <c r="S1083" s="48"/>
      <c r="U1083" s="48"/>
    </row>
    <row r="1084" spans="1:21" ht="14.5" hidden="1" x14ac:dyDescent="0.35">
      <c r="A1084" s="387" t="s">
        <v>1092</v>
      </c>
      <c r="B1084" s="89" t="s">
        <v>1120</v>
      </c>
      <c r="C1084" s="392" t="s">
        <v>967</v>
      </c>
      <c r="D1084" s="387" t="s">
        <v>649</v>
      </c>
      <c r="E1084" s="387">
        <v>200</v>
      </c>
      <c r="F1084" s="387" t="s">
        <v>1093</v>
      </c>
      <c r="G1084" s="387"/>
      <c r="H1084" s="387"/>
      <c r="I1084" s="387">
        <v>0</v>
      </c>
      <c r="L1084" s="393">
        <v>0</v>
      </c>
      <c r="O1084" s="6">
        <v>42461</v>
      </c>
      <c r="P1084" s="5" t="str">
        <f t="shared" si="117"/>
        <v>No</v>
      </c>
      <c r="Q1084" s="201"/>
      <c r="R1084" s="6">
        <v>42095</v>
      </c>
      <c r="S1084" s="48"/>
      <c r="U1084" s="48"/>
    </row>
    <row r="1085" spans="1:21" ht="14.5" hidden="1" x14ac:dyDescent="0.35">
      <c r="A1085" s="387" t="s">
        <v>1092</v>
      </c>
      <c r="B1085" s="89" t="s">
        <v>1120</v>
      </c>
      <c r="C1085" s="392" t="s">
        <v>967</v>
      </c>
      <c r="D1085" s="387" t="s">
        <v>649</v>
      </c>
      <c r="E1085" s="387">
        <v>200</v>
      </c>
      <c r="F1085" s="387" t="s">
        <v>1094</v>
      </c>
      <c r="G1085" s="387"/>
      <c r="H1085" s="387"/>
      <c r="I1085" s="387">
        <v>0</v>
      </c>
      <c r="L1085" s="393">
        <v>0</v>
      </c>
      <c r="O1085" s="6">
        <f>IF(P1085="Yes",'MD Rates'!$B$1,R1085)</f>
        <v>42461</v>
      </c>
      <c r="P1085" s="5" t="str">
        <f t="shared" si="117"/>
        <v>No</v>
      </c>
      <c r="Q1085" s="201"/>
      <c r="R1085" s="6">
        <v>42461</v>
      </c>
      <c r="S1085" s="48"/>
      <c r="U1085" s="48"/>
    </row>
    <row r="1086" spans="1:21" ht="14.5" hidden="1" x14ac:dyDescent="0.35">
      <c r="A1086" s="387" t="s">
        <v>1092</v>
      </c>
      <c r="B1086" s="89" t="s">
        <v>1120</v>
      </c>
      <c r="C1086" s="392" t="s">
        <v>967</v>
      </c>
      <c r="D1086" s="387" t="s">
        <v>1107</v>
      </c>
      <c r="E1086" s="387">
        <v>314</v>
      </c>
      <c r="F1086" s="387" t="s">
        <v>1093</v>
      </c>
      <c r="G1086" s="387"/>
      <c r="H1086" s="387"/>
      <c r="I1086" s="387">
        <v>0</v>
      </c>
      <c r="L1086" s="393">
        <v>0</v>
      </c>
      <c r="O1086" s="6">
        <v>42461</v>
      </c>
      <c r="P1086" s="5" t="str">
        <f t="shared" si="117"/>
        <v>No</v>
      </c>
      <c r="Q1086" s="201"/>
      <c r="R1086" s="6">
        <v>42095</v>
      </c>
      <c r="S1086" s="48"/>
      <c r="U1086" s="48"/>
    </row>
    <row r="1087" spans="1:21" ht="14.5" hidden="1" x14ac:dyDescent="0.35">
      <c r="A1087" s="387" t="s">
        <v>1092</v>
      </c>
      <c r="B1087" s="89" t="s">
        <v>1120</v>
      </c>
      <c r="C1087" s="392" t="s">
        <v>967</v>
      </c>
      <c r="D1087" s="387" t="s">
        <v>1107</v>
      </c>
      <c r="E1087" s="387">
        <v>314</v>
      </c>
      <c r="F1087" s="387" t="s">
        <v>1094</v>
      </c>
      <c r="G1087" s="387"/>
      <c r="H1087" s="387"/>
      <c r="I1087" s="387">
        <v>0</v>
      </c>
      <c r="L1087" s="393">
        <v>0</v>
      </c>
      <c r="O1087" s="6">
        <f>IF(P1087="Yes",'MD Rates'!$B$1,R1087)</f>
        <v>42461</v>
      </c>
      <c r="P1087" s="5" t="str">
        <f t="shared" si="117"/>
        <v>No</v>
      </c>
      <c r="Q1087" s="201"/>
      <c r="R1087" s="6">
        <v>42461</v>
      </c>
      <c r="S1087" s="48"/>
      <c r="U1087" s="48"/>
    </row>
    <row r="1088" spans="1:21" ht="14.5" hidden="1" x14ac:dyDescent="0.35">
      <c r="A1088" s="387" t="s">
        <v>1092</v>
      </c>
      <c r="B1088" s="89" t="s">
        <v>1120</v>
      </c>
      <c r="C1088" s="392" t="s">
        <v>967</v>
      </c>
      <c r="D1088" s="387" t="s">
        <v>1070</v>
      </c>
      <c r="E1088" s="387">
        <v>220</v>
      </c>
      <c r="F1088" s="387" t="s">
        <v>1093</v>
      </c>
      <c r="G1088" s="387"/>
      <c r="H1088" s="387"/>
      <c r="I1088" s="387">
        <v>0</v>
      </c>
      <c r="L1088" s="393">
        <v>0</v>
      </c>
      <c r="O1088" s="6">
        <v>42461</v>
      </c>
      <c r="P1088" s="5" t="str">
        <f t="shared" si="117"/>
        <v>No</v>
      </c>
      <c r="Q1088" s="201"/>
      <c r="R1088" s="6">
        <v>42095</v>
      </c>
      <c r="S1088" s="48"/>
      <c r="U1088" s="48"/>
    </row>
    <row r="1089" spans="1:21" ht="14.5" hidden="1" x14ac:dyDescent="0.35">
      <c r="A1089" s="387" t="s">
        <v>1092</v>
      </c>
      <c r="B1089" s="89" t="s">
        <v>1120</v>
      </c>
      <c r="C1089" s="392" t="s">
        <v>967</v>
      </c>
      <c r="D1089" s="387" t="s">
        <v>1070</v>
      </c>
      <c r="E1089" s="387">
        <v>220</v>
      </c>
      <c r="F1089" s="387" t="s">
        <v>1094</v>
      </c>
      <c r="G1089" s="387"/>
      <c r="H1089" s="387"/>
      <c r="I1089" s="387">
        <v>0</v>
      </c>
      <c r="L1089" s="393">
        <v>0</v>
      </c>
      <c r="O1089" s="6">
        <f>IF(P1089="Yes",'MD Rates'!$B$1,R1089)</f>
        <v>42461</v>
      </c>
      <c r="P1089" s="5" t="str">
        <f>IF(I1089&lt;&gt;L1089,"Yes","No")</f>
        <v>No</v>
      </c>
      <c r="Q1089" s="201"/>
      <c r="R1089" s="6">
        <v>42461</v>
      </c>
      <c r="S1089" s="48"/>
      <c r="U1089" s="48"/>
    </row>
    <row r="1090" spans="1:21" ht="14.5" hidden="1" x14ac:dyDescent="0.35">
      <c r="A1090" s="387" t="s">
        <v>1092</v>
      </c>
      <c r="B1090" s="89" t="s">
        <v>1120</v>
      </c>
      <c r="C1090" s="392" t="s">
        <v>967</v>
      </c>
      <c r="D1090" s="387" t="s">
        <v>278</v>
      </c>
      <c r="E1090" s="387">
        <v>314</v>
      </c>
      <c r="F1090" s="387" t="s">
        <v>1093</v>
      </c>
      <c r="G1090" s="387"/>
      <c r="H1090" s="387"/>
      <c r="I1090" s="387">
        <v>0</v>
      </c>
      <c r="L1090" s="393">
        <v>0</v>
      </c>
      <c r="O1090" s="6">
        <v>42461</v>
      </c>
      <c r="P1090" s="5" t="str">
        <f t="shared" ref="P1090:P1153" si="118">IF(I1090&lt;&gt;L1090,"Yes","No")</f>
        <v>No</v>
      </c>
      <c r="Q1090" s="201"/>
      <c r="R1090" s="6">
        <v>42095</v>
      </c>
      <c r="S1090" s="48"/>
      <c r="U1090" s="48"/>
    </row>
    <row r="1091" spans="1:21" ht="14.5" hidden="1" x14ac:dyDescent="0.35">
      <c r="A1091" s="387" t="s">
        <v>1092</v>
      </c>
      <c r="B1091" s="89" t="s">
        <v>1120</v>
      </c>
      <c r="C1091" s="392" t="s">
        <v>967</v>
      </c>
      <c r="D1091" s="387" t="s">
        <v>278</v>
      </c>
      <c r="E1091" s="387">
        <v>314</v>
      </c>
      <c r="F1091" s="387" t="s">
        <v>1094</v>
      </c>
      <c r="G1091" s="387"/>
      <c r="H1091" s="387"/>
      <c r="I1091" s="387">
        <v>0</v>
      </c>
      <c r="L1091" s="393">
        <v>0</v>
      </c>
      <c r="O1091" s="6">
        <f>IF(P1091="Yes",'MD Rates'!$B$1,R1091)</f>
        <v>42461</v>
      </c>
      <c r="P1091" s="5" t="str">
        <f t="shared" si="118"/>
        <v>No</v>
      </c>
      <c r="Q1091" s="201"/>
      <c r="R1091" s="6">
        <v>42461</v>
      </c>
      <c r="S1091" s="48"/>
      <c r="U1091" s="48"/>
    </row>
    <row r="1092" spans="1:21" ht="14.5" hidden="1" x14ac:dyDescent="0.35">
      <c r="A1092" s="387" t="s">
        <v>1092</v>
      </c>
      <c r="B1092" s="89" t="s">
        <v>1120</v>
      </c>
      <c r="C1092" s="392" t="s">
        <v>967</v>
      </c>
      <c r="D1092" s="387" t="s">
        <v>1069</v>
      </c>
      <c r="E1092" s="387">
        <v>220</v>
      </c>
      <c r="F1092" s="387" t="s">
        <v>1093</v>
      </c>
      <c r="G1092" s="387"/>
      <c r="H1092" s="387"/>
      <c r="I1092" s="387">
        <v>0</v>
      </c>
      <c r="L1092" s="393">
        <v>0</v>
      </c>
      <c r="O1092" s="6">
        <v>42461</v>
      </c>
      <c r="P1092" s="5" t="str">
        <f t="shared" si="118"/>
        <v>No</v>
      </c>
      <c r="Q1092" s="201"/>
      <c r="R1092" s="6">
        <v>42095</v>
      </c>
      <c r="S1092" s="48"/>
      <c r="U1092" s="48"/>
    </row>
    <row r="1093" spans="1:21" ht="14.5" hidden="1" x14ac:dyDescent="0.35">
      <c r="A1093" s="387" t="s">
        <v>1092</v>
      </c>
      <c r="B1093" s="89" t="s">
        <v>1120</v>
      </c>
      <c r="C1093" s="392" t="s">
        <v>967</v>
      </c>
      <c r="D1093" s="387" t="s">
        <v>1069</v>
      </c>
      <c r="E1093" s="387">
        <v>220</v>
      </c>
      <c r="F1093" s="387" t="s">
        <v>1094</v>
      </c>
      <c r="G1093" s="387"/>
      <c r="H1093" s="387"/>
      <c r="I1093" s="387">
        <v>0</v>
      </c>
      <c r="L1093" s="393">
        <v>0</v>
      </c>
      <c r="O1093" s="6">
        <f>IF(P1093="Yes",'MD Rates'!$B$1,R1093)</f>
        <v>42461</v>
      </c>
      <c r="P1093" s="5" t="str">
        <f t="shared" si="118"/>
        <v>No</v>
      </c>
      <c r="Q1093" s="201"/>
      <c r="R1093" s="6">
        <v>42461</v>
      </c>
      <c r="S1093" s="48"/>
      <c r="U1093" s="48"/>
    </row>
    <row r="1094" spans="1:21" ht="14.5" hidden="1" x14ac:dyDescent="0.35">
      <c r="A1094" s="387" t="s">
        <v>1092</v>
      </c>
      <c r="B1094" s="89" t="s">
        <v>1120</v>
      </c>
      <c r="C1094" s="392" t="s">
        <v>967</v>
      </c>
      <c r="D1094" s="387" t="s">
        <v>37</v>
      </c>
      <c r="E1094" s="387">
        <v>220</v>
      </c>
      <c r="F1094" s="387" t="s">
        <v>1093</v>
      </c>
      <c r="G1094" s="387"/>
      <c r="H1094" s="387"/>
      <c r="I1094" s="387">
        <v>0</v>
      </c>
      <c r="L1094" s="393">
        <v>0</v>
      </c>
      <c r="O1094" s="6">
        <v>42461</v>
      </c>
      <c r="P1094" s="5" t="str">
        <f t="shared" si="118"/>
        <v>No</v>
      </c>
      <c r="Q1094" s="201"/>
      <c r="R1094" s="6">
        <v>42095</v>
      </c>
      <c r="S1094" s="48"/>
      <c r="U1094" s="48"/>
    </row>
    <row r="1095" spans="1:21" ht="14.5" hidden="1" x14ac:dyDescent="0.35">
      <c r="A1095" s="387" t="s">
        <v>1092</v>
      </c>
      <c r="B1095" s="89" t="s">
        <v>1120</v>
      </c>
      <c r="C1095" s="392" t="s">
        <v>967</v>
      </c>
      <c r="D1095" s="387" t="s">
        <v>37</v>
      </c>
      <c r="E1095" s="387">
        <v>220</v>
      </c>
      <c r="F1095" s="387" t="s">
        <v>1094</v>
      </c>
      <c r="G1095" s="387"/>
      <c r="H1095" s="387"/>
      <c r="I1095" s="387">
        <v>0</v>
      </c>
      <c r="L1095" s="393">
        <v>0</v>
      </c>
      <c r="O1095" s="6">
        <f>IF(P1095="Yes",'MD Rates'!$B$1,R1095)</f>
        <v>42461</v>
      </c>
      <c r="P1095" s="5" t="str">
        <f t="shared" si="118"/>
        <v>No</v>
      </c>
      <c r="Q1095" s="201"/>
      <c r="R1095" s="6">
        <v>42461</v>
      </c>
      <c r="S1095" s="48"/>
      <c r="U1095" s="48"/>
    </row>
    <row r="1096" spans="1:21" ht="14.5" hidden="1" x14ac:dyDescent="0.35">
      <c r="A1096" s="387" t="s">
        <v>1092</v>
      </c>
      <c r="B1096" s="89" t="s">
        <v>1120</v>
      </c>
      <c r="C1096" s="392" t="s">
        <v>967</v>
      </c>
      <c r="D1096" s="387" t="s">
        <v>39</v>
      </c>
      <c r="E1096" s="387">
        <v>200</v>
      </c>
      <c r="F1096" s="387" t="s">
        <v>1093</v>
      </c>
      <c r="G1096" s="387"/>
      <c r="H1096" s="387"/>
      <c r="I1096" s="387">
        <v>0</v>
      </c>
      <c r="L1096" s="393">
        <v>0</v>
      </c>
      <c r="O1096" s="6">
        <v>42461</v>
      </c>
      <c r="P1096" s="5" t="str">
        <f t="shared" si="118"/>
        <v>No</v>
      </c>
      <c r="Q1096" s="201"/>
      <c r="R1096" s="6">
        <v>42095</v>
      </c>
      <c r="S1096" s="48"/>
      <c r="U1096" s="48"/>
    </row>
    <row r="1097" spans="1:21" ht="14.5" hidden="1" x14ac:dyDescent="0.35">
      <c r="A1097" s="387" t="s">
        <v>1092</v>
      </c>
      <c r="B1097" s="89" t="s">
        <v>1120</v>
      </c>
      <c r="C1097" s="392" t="s">
        <v>967</v>
      </c>
      <c r="D1097" s="387" t="s">
        <v>39</v>
      </c>
      <c r="E1097" s="387">
        <v>200</v>
      </c>
      <c r="F1097" s="387" t="s">
        <v>1094</v>
      </c>
      <c r="G1097" s="387"/>
      <c r="H1097" s="387"/>
      <c r="I1097" s="387">
        <v>0</v>
      </c>
      <c r="L1097" s="393">
        <v>0</v>
      </c>
      <c r="O1097" s="6">
        <f>IF(P1097="Yes",'MD Rates'!$B$1,R1097)</f>
        <v>42461</v>
      </c>
      <c r="P1097" s="5" t="str">
        <f t="shared" si="118"/>
        <v>No</v>
      </c>
      <c r="Q1097" s="201"/>
      <c r="R1097" s="6">
        <v>42461</v>
      </c>
      <c r="S1097" s="48"/>
      <c r="U1097" s="48"/>
    </row>
    <row r="1098" spans="1:21" ht="14.5" hidden="1" x14ac:dyDescent="0.35">
      <c r="A1098" s="387" t="s">
        <v>1092</v>
      </c>
      <c r="B1098" s="89" t="s">
        <v>1120</v>
      </c>
      <c r="C1098" s="392" t="s">
        <v>967</v>
      </c>
      <c r="D1098" s="387" t="s">
        <v>41</v>
      </c>
      <c r="E1098" s="387">
        <v>314</v>
      </c>
      <c r="F1098" s="387" t="s">
        <v>1093</v>
      </c>
      <c r="G1098" s="387"/>
      <c r="H1098" s="387"/>
      <c r="I1098" s="387">
        <v>0</v>
      </c>
      <c r="L1098" s="393">
        <v>0</v>
      </c>
      <c r="O1098" s="6">
        <v>42461</v>
      </c>
      <c r="P1098" s="5" t="str">
        <f t="shared" si="118"/>
        <v>No</v>
      </c>
      <c r="Q1098" s="201"/>
      <c r="R1098" s="6">
        <v>42095</v>
      </c>
      <c r="S1098" s="48"/>
      <c r="U1098" s="48"/>
    </row>
    <row r="1099" spans="1:21" ht="14.5" hidden="1" x14ac:dyDescent="0.35">
      <c r="A1099" s="387" t="s">
        <v>1092</v>
      </c>
      <c r="B1099" s="89" t="s">
        <v>1120</v>
      </c>
      <c r="C1099" s="392" t="s">
        <v>967</v>
      </c>
      <c r="D1099" s="387" t="s">
        <v>41</v>
      </c>
      <c r="E1099" s="387">
        <v>314</v>
      </c>
      <c r="F1099" s="387" t="s">
        <v>1094</v>
      </c>
      <c r="G1099" s="387"/>
      <c r="H1099" s="387"/>
      <c r="I1099" s="387">
        <v>0</v>
      </c>
      <c r="L1099" s="393">
        <v>0</v>
      </c>
      <c r="O1099" s="6">
        <f>IF(P1099="Yes",'MD Rates'!$B$1,R1099)</f>
        <v>42461</v>
      </c>
      <c r="P1099" s="5" t="str">
        <f t="shared" si="118"/>
        <v>No</v>
      </c>
      <c r="Q1099" s="201"/>
      <c r="R1099" s="6">
        <v>42461</v>
      </c>
      <c r="S1099" s="48"/>
      <c r="U1099" s="48"/>
    </row>
    <row r="1100" spans="1:21" ht="14.5" hidden="1" x14ac:dyDescent="0.35">
      <c r="A1100" s="387" t="s">
        <v>1092</v>
      </c>
      <c r="B1100" s="89" t="s">
        <v>1120</v>
      </c>
      <c r="C1100" s="392" t="s">
        <v>967</v>
      </c>
      <c r="D1100" s="387" t="s">
        <v>42</v>
      </c>
      <c r="E1100" s="387">
        <v>50</v>
      </c>
      <c r="F1100" s="387" t="s">
        <v>1093</v>
      </c>
      <c r="G1100" s="387"/>
      <c r="H1100" s="387"/>
      <c r="I1100" s="387">
        <v>0</v>
      </c>
      <c r="L1100" s="393">
        <v>0</v>
      </c>
      <c r="O1100" s="6">
        <v>42461</v>
      </c>
      <c r="P1100" s="5" t="str">
        <f t="shared" si="118"/>
        <v>No</v>
      </c>
      <c r="Q1100" s="201"/>
      <c r="R1100" s="6">
        <v>42095</v>
      </c>
      <c r="S1100" s="48"/>
      <c r="U1100" s="48"/>
    </row>
    <row r="1101" spans="1:21" ht="14.5" hidden="1" x14ac:dyDescent="0.35">
      <c r="A1101" s="387" t="s">
        <v>1092</v>
      </c>
      <c r="B1101" s="89" t="s">
        <v>1120</v>
      </c>
      <c r="C1101" s="392" t="s">
        <v>967</v>
      </c>
      <c r="D1101" s="387" t="s">
        <v>42</v>
      </c>
      <c r="E1101" s="387">
        <v>50</v>
      </c>
      <c r="F1101" s="387" t="s">
        <v>1094</v>
      </c>
      <c r="G1101" s="387"/>
      <c r="H1101" s="387"/>
      <c r="I1101" s="387">
        <v>0</v>
      </c>
      <c r="L1101" s="393">
        <v>0</v>
      </c>
      <c r="O1101" s="6">
        <f>IF(P1101="Yes",'MD Rates'!$B$1,R1101)</f>
        <v>42461</v>
      </c>
      <c r="P1101" s="5" t="str">
        <f t="shared" si="118"/>
        <v>No</v>
      </c>
      <c r="Q1101" s="201"/>
      <c r="R1101" s="6">
        <v>42461</v>
      </c>
      <c r="S1101" s="48"/>
      <c r="U1101" s="48"/>
    </row>
    <row r="1102" spans="1:21" ht="14.5" hidden="1" x14ac:dyDescent="0.35">
      <c r="A1102" s="387" t="s">
        <v>1092</v>
      </c>
      <c r="B1102" s="89" t="s">
        <v>1120</v>
      </c>
      <c r="C1102" s="392" t="s">
        <v>967</v>
      </c>
      <c r="D1102" s="387" t="s">
        <v>43</v>
      </c>
      <c r="E1102" s="387">
        <v>90</v>
      </c>
      <c r="F1102" s="387" t="s">
        <v>1093</v>
      </c>
      <c r="G1102" s="387"/>
      <c r="H1102" s="387"/>
      <c r="I1102" s="387">
        <v>0</v>
      </c>
      <c r="L1102" s="393">
        <v>0</v>
      </c>
      <c r="O1102" s="6">
        <v>42461</v>
      </c>
      <c r="P1102" s="5" t="str">
        <f t="shared" si="118"/>
        <v>No</v>
      </c>
      <c r="Q1102" s="201"/>
      <c r="R1102" s="6">
        <v>42095</v>
      </c>
      <c r="S1102" s="48"/>
      <c r="U1102" s="48"/>
    </row>
    <row r="1103" spans="1:21" ht="14.5" hidden="1" x14ac:dyDescent="0.35">
      <c r="A1103" s="387" t="s">
        <v>1092</v>
      </c>
      <c r="B1103" s="89" t="s">
        <v>1120</v>
      </c>
      <c r="C1103" s="392" t="s">
        <v>967</v>
      </c>
      <c r="D1103" s="387" t="s">
        <v>43</v>
      </c>
      <c r="E1103" s="387">
        <v>90</v>
      </c>
      <c r="F1103" s="387" t="s">
        <v>1094</v>
      </c>
      <c r="G1103" s="387"/>
      <c r="H1103" s="387"/>
      <c r="I1103" s="387">
        <v>0</v>
      </c>
      <c r="L1103" s="393">
        <v>0</v>
      </c>
      <c r="O1103" s="6">
        <f>IF(P1103="Yes",'MD Rates'!$B$1,R1103)</f>
        <v>42461</v>
      </c>
      <c r="P1103" s="5" t="str">
        <f t="shared" si="118"/>
        <v>No</v>
      </c>
      <c r="Q1103" s="201"/>
      <c r="R1103" s="6">
        <v>42461</v>
      </c>
      <c r="S1103" s="48"/>
      <c r="U1103" s="48"/>
    </row>
    <row r="1104" spans="1:21" ht="14.5" hidden="1" x14ac:dyDescent="0.35">
      <c r="A1104" s="387" t="s">
        <v>1092</v>
      </c>
      <c r="B1104" s="89" t="s">
        <v>1120</v>
      </c>
      <c r="C1104" s="392" t="s">
        <v>967</v>
      </c>
      <c r="D1104" s="387" t="s">
        <v>44</v>
      </c>
      <c r="E1104" s="387">
        <v>314</v>
      </c>
      <c r="F1104" s="387" t="s">
        <v>1093</v>
      </c>
      <c r="G1104" s="387"/>
      <c r="H1104" s="387"/>
      <c r="I1104" s="387">
        <v>0</v>
      </c>
      <c r="L1104" s="393">
        <v>0</v>
      </c>
      <c r="O1104" s="6">
        <v>42461</v>
      </c>
      <c r="P1104" s="5" t="str">
        <f t="shared" si="118"/>
        <v>No</v>
      </c>
      <c r="Q1104" s="201"/>
      <c r="R1104" s="6">
        <v>42095</v>
      </c>
      <c r="S1104" s="48"/>
      <c r="U1104" s="48"/>
    </row>
    <row r="1105" spans="1:21" ht="14.5" hidden="1" x14ac:dyDescent="0.35">
      <c r="A1105" s="387" t="s">
        <v>1092</v>
      </c>
      <c r="B1105" s="89" t="s">
        <v>1120</v>
      </c>
      <c r="C1105" s="392" t="s">
        <v>967</v>
      </c>
      <c r="D1105" s="387" t="s">
        <v>44</v>
      </c>
      <c r="E1105" s="387">
        <v>314</v>
      </c>
      <c r="F1105" s="387" t="s">
        <v>1094</v>
      </c>
      <c r="G1105" s="387"/>
      <c r="H1105" s="387"/>
      <c r="I1105" s="387">
        <v>0</v>
      </c>
      <c r="L1105" s="393">
        <v>0</v>
      </c>
      <c r="O1105" s="6">
        <f>IF(P1105="Yes",'MD Rates'!$B$1,R1105)</f>
        <v>42461</v>
      </c>
      <c r="P1105" s="5" t="str">
        <f t="shared" si="118"/>
        <v>No</v>
      </c>
      <c r="Q1105" s="201"/>
      <c r="R1105" s="6">
        <v>42461</v>
      </c>
      <c r="S1105" s="48"/>
      <c r="U1105" s="48"/>
    </row>
    <row r="1106" spans="1:21" ht="14.5" hidden="1" x14ac:dyDescent="0.35">
      <c r="A1106" s="387" t="s">
        <v>1092</v>
      </c>
      <c r="B1106" s="89" t="s">
        <v>1120</v>
      </c>
      <c r="C1106" s="392" t="s">
        <v>967</v>
      </c>
      <c r="D1106" s="387" t="s">
        <v>310</v>
      </c>
      <c r="E1106" s="387">
        <v>220</v>
      </c>
      <c r="F1106" s="387" t="s">
        <v>1093</v>
      </c>
      <c r="G1106" s="387"/>
      <c r="H1106" s="387"/>
      <c r="I1106" s="387">
        <v>0</v>
      </c>
      <c r="L1106" s="393">
        <v>0</v>
      </c>
      <c r="O1106" s="6">
        <v>42461</v>
      </c>
      <c r="P1106" s="5" t="str">
        <f t="shared" si="118"/>
        <v>No</v>
      </c>
      <c r="Q1106" s="201"/>
      <c r="R1106" s="6">
        <v>42095</v>
      </c>
      <c r="S1106" s="48"/>
      <c r="U1106" s="48"/>
    </row>
    <row r="1107" spans="1:21" ht="14.5" hidden="1" x14ac:dyDescent="0.35">
      <c r="A1107" s="387" t="s">
        <v>1092</v>
      </c>
      <c r="B1107" s="89" t="s">
        <v>1120</v>
      </c>
      <c r="C1107" s="392" t="s">
        <v>967</v>
      </c>
      <c r="D1107" s="387" t="s">
        <v>310</v>
      </c>
      <c r="E1107" s="387">
        <v>220</v>
      </c>
      <c r="F1107" s="387" t="s">
        <v>1094</v>
      </c>
      <c r="G1107" s="387"/>
      <c r="H1107" s="387"/>
      <c r="I1107" s="387">
        <v>0</v>
      </c>
      <c r="L1107" s="393">
        <v>0</v>
      </c>
      <c r="O1107" s="6">
        <f>IF(P1107="Yes",'MD Rates'!$B$1,R1107)</f>
        <v>42461</v>
      </c>
      <c r="P1107" s="5" t="str">
        <f t="shared" si="118"/>
        <v>No</v>
      </c>
      <c r="Q1107" s="201"/>
      <c r="R1107" s="6">
        <v>42461</v>
      </c>
      <c r="S1107" s="48"/>
      <c r="U1107" s="48"/>
    </row>
    <row r="1108" spans="1:21" ht="14.5" hidden="1" x14ac:dyDescent="0.35">
      <c r="A1108" s="387" t="s">
        <v>1092</v>
      </c>
      <c r="B1108" s="89" t="s">
        <v>1120</v>
      </c>
      <c r="C1108" s="392" t="s">
        <v>968</v>
      </c>
      <c r="D1108" s="387" t="s">
        <v>433</v>
      </c>
      <c r="E1108" s="387">
        <v>130</v>
      </c>
      <c r="F1108" s="387" t="s">
        <v>1093</v>
      </c>
      <c r="G1108" s="387"/>
      <c r="H1108" s="387"/>
      <c r="I1108" s="387">
        <v>0</v>
      </c>
      <c r="L1108" s="393">
        <v>0</v>
      </c>
      <c r="O1108" s="6">
        <v>42461</v>
      </c>
      <c r="P1108" s="5" t="str">
        <f t="shared" si="118"/>
        <v>No</v>
      </c>
      <c r="Q1108" s="201"/>
      <c r="R1108" s="6">
        <v>42095</v>
      </c>
      <c r="S1108" s="48"/>
      <c r="U1108" s="48"/>
    </row>
    <row r="1109" spans="1:21" ht="14.5" hidden="1" x14ac:dyDescent="0.35">
      <c r="A1109" s="387" t="s">
        <v>1092</v>
      </c>
      <c r="B1109" s="89" t="s">
        <v>1120</v>
      </c>
      <c r="C1109" s="392" t="s">
        <v>968</v>
      </c>
      <c r="D1109" s="387" t="s">
        <v>433</v>
      </c>
      <c r="E1109" s="387">
        <v>130</v>
      </c>
      <c r="F1109" s="387" t="s">
        <v>1094</v>
      </c>
      <c r="G1109" s="387"/>
      <c r="H1109" s="387"/>
      <c r="I1109" s="387">
        <v>0</v>
      </c>
      <c r="L1109" s="393">
        <v>0</v>
      </c>
      <c r="O1109" s="6">
        <f>IF(P1109="Yes",'MD Rates'!$B$1,R1109)</f>
        <v>42461</v>
      </c>
      <c r="P1109" s="5" t="str">
        <f t="shared" si="118"/>
        <v>No</v>
      </c>
      <c r="Q1109" s="201"/>
      <c r="R1109" s="6">
        <v>42461</v>
      </c>
      <c r="S1109" s="48"/>
      <c r="U1109" s="48"/>
    </row>
    <row r="1110" spans="1:21" ht="14.5" hidden="1" x14ac:dyDescent="0.35">
      <c r="A1110" s="387" t="s">
        <v>1092</v>
      </c>
      <c r="B1110" s="89" t="s">
        <v>1120</v>
      </c>
      <c r="C1110" s="392" t="s">
        <v>968</v>
      </c>
      <c r="D1110" s="387" t="s">
        <v>432</v>
      </c>
      <c r="E1110" s="387">
        <v>130</v>
      </c>
      <c r="F1110" s="387" t="s">
        <v>1093</v>
      </c>
      <c r="G1110" s="387"/>
      <c r="H1110" s="387"/>
      <c r="I1110" s="387">
        <v>0</v>
      </c>
      <c r="L1110" s="393">
        <v>0</v>
      </c>
      <c r="O1110" s="6">
        <v>42461</v>
      </c>
      <c r="P1110" s="5" t="str">
        <f t="shared" si="118"/>
        <v>No</v>
      </c>
      <c r="Q1110" s="201"/>
      <c r="R1110" s="6">
        <v>42095</v>
      </c>
      <c r="S1110" s="48"/>
      <c r="U1110" s="48"/>
    </row>
    <row r="1111" spans="1:21" ht="14.5" hidden="1" x14ac:dyDescent="0.35">
      <c r="A1111" s="387" t="s">
        <v>1092</v>
      </c>
      <c r="B1111" s="89" t="s">
        <v>1120</v>
      </c>
      <c r="C1111" s="392" t="s">
        <v>968</v>
      </c>
      <c r="D1111" s="387" t="s">
        <v>432</v>
      </c>
      <c r="E1111" s="387">
        <v>130</v>
      </c>
      <c r="F1111" s="387" t="s">
        <v>1094</v>
      </c>
      <c r="G1111" s="387"/>
      <c r="H1111" s="387"/>
      <c r="I1111" s="387">
        <v>0</v>
      </c>
      <c r="L1111" s="393">
        <v>0</v>
      </c>
      <c r="O1111" s="6">
        <f>IF(P1111="Yes",'MD Rates'!$B$1,R1111)</f>
        <v>42461</v>
      </c>
      <c r="P1111" s="5" t="str">
        <f t="shared" si="118"/>
        <v>No</v>
      </c>
      <c r="Q1111" s="201"/>
      <c r="R1111" s="6">
        <v>42461</v>
      </c>
      <c r="S1111" s="48"/>
      <c r="U1111" s="48"/>
    </row>
    <row r="1112" spans="1:21" ht="14.5" hidden="1" x14ac:dyDescent="0.35">
      <c r="A1112" s="387" t="s">
        <v>1092</v>
      </c>
      <c r="B1112" s="89" t="s">
        <v>1120</v>
      </c>
      <c r="C1112" s="392" t="s">
        <v>968</v>
      </c>
      <c r="D1112" s="387" t="s">
        <v>431</v>
      </c>
      <c r="E1112" s="387">
        <v>130</v>
      </c>
      <c r="F1112" s="387" t="s">
        <v>1093</v>
      </c>
      <c r="G1112" s="387"/>
      <c r="H1112" s="387"/>
      <c r="I1112" s="387">
        <v>0</v>
      </c>
      <c r="L1112" s="393">
        <v>0</v>
      </c>
      <c r="O1112" s="6">
        <v>42461</v>
      </c>
      <c r="P1112" s="5" t="str">
        <f t="shared" si="118"/>
        <v>No</v>
      </c>
      <c r="Q1112" s="201"/>
      <c r="R1112" s="6">
        <v>42095</v>
      </c>
      <c r="S1112" s="48"/>
      <c r="U1112" s="48"/>
    </row>
    <row r="1113" spans="1:21" ht="14.5" hidden="1" x14ac:dyDescent="0.35">
      <c r="A1113" s="387" t="s">
        <v>1092</v>
      </c>
      <c r="B1113" s="89" t="s">
        <v>1120</v>
      </c>
      <c r="C1113" s="392" t="s">
        <v>968</v>
      </c>
      <c r="D1113" s="387" t="s">
        <v>431</v>
      </c>
      <c r="E1113" s="387">
        <v>130</v>
      </c>
      <c r="F1113" s="387" t="s">
        <v>1094</v>
      </c>
      <c r="G1113" s="387"/>
      <c r="H1113" s="387"/>
      <c r="I1113" s="387">
        <v>0</v>
      </c>
      <c r="L1113" s="393">
        <v>0</v>
      </c>
      <c r="O1113" s="6">
        <f>IF(P1113="Yes",'MD Rates'!$B$1,R1113)</f>
        <v>42461</v>
      </c>
      <c r="P1113" s="5" t="str">
        <f t="shared" si="118"/>
        <v>No</v>
      </c>
      <c r="Q1113" s="201"/>
      <c r="R1113" s="6">
        <v>42461</v>
      </c>
      <c r="S1113" s="48"/>
      <c r="U1113" s="48"/>
    </row>
    <row r="1114" spans="1:21" ht="14.5" hidden="1" x14ac:dyDescent="0.35">
      <c r="A1114" s="387" t="s">
        <v>1092</v>
      </c>
      <c r="B1114" s="89" t="s">
        <v>1120</v>
      </c>
      <c r="C1114" s="392" t="s">
        <v>968</v>
      </c>
      <c r="D1114" s="387" t="s">
        <v>430</v>
      </c>
      <c r="E1114" s="387">
        <v>130</v>
      </c>
      <c r="F1114" s="387" t="s">
        <v>1093</v>
      </c>
      <c r="G1114" s="387"/>
      <c r="H1114" s="387"/>
      <c r="I1114" s="387">
        <v>0</v>
      </c>
      <c r="L1114" s="393">
        <v>0</v>
      </c>
      <c r="O1114" s="6">
        <v>42461</v>
      </c>
      <c r="P1114" s="5" t="str">
        <f t="shared" si="118"/>
        <v>No</v>
      </c>
      <c r="Q1114" s="201"/>
      <c r="R1114" s="6">
        <v>42095</v>
      </c>
      <c r="S1114" s="48"/>
      <c r="U1114" s="48"/>
    </row>
    <row r="1115" spans="1:21" ht="14.5" hidden="1" x14ac:dyDescent="0.35">
      <c r="A1115" s="387" t="s">
        <v>1092</v>
      </c>
      <c r="B1115" s="89" t="s">
        <v>1120</v>
      </c>
      <c r="C1115" s="392" t="s">
        <v>968</v>
      </c>
      <c r="D1115" s="387" t="s">
        <v>430</v>
      </c>
      <c r="E1115" s="387">
        <v>130</v>
      </c>
      <c r="F1115" s="387" t="s">
        <v>1094</v>
      </c>
      <c r="G1115" s="387"/>
      <c r="H1115" s="387"/>
      <c r="I1115" s="387">
        <v>0</v>
      </c>
      <c r="L1115" s="393">
        <v>0</v>
      </c>
      <c r="O1115" s="6">
        <f>IF(P1115="Yes",'MD Rates'!$B$1,R1115)</f>
        <v>42461</v>
      </c>
      <c r="P1115" s="5" t="str">
        <f t="shared" si="118"/>
        <v>No</v>
      </c>
      <c r="Q1115" s="201"/>
      <c r="R1115" s="6">
        <v>42461</v>
      </c>
      <c r="S1115" s="48"/>
      <c r="U1115" s="48"/>
    </row>
    <row r="1116" spans="1:21" ht="14.5" hidden="1" x14ac:dyDescent="0.35">
      <c r="A1116" s="387" t="s">
        <v>1092</v>
      </c>
      <c r="B1116" s="89" t="s">
        <v>1120</v>
      </c>
      <c r="C1116" s="392" t="s">
        <v>968</v>
      </c>
      <c r="D1116" s="387" t="s">
        <v>429</v>
      </c>
      <c r="E1116" s="387">
        <v>130</v>
      </c>
      <c r="F1116" s="387" t="s">
        <v>1093</v>
      </c>
      <c r="G1116" s="387"/>
      <c r="H1116" s="387"/>
      <c r="I1116" s="387">
        <v>0</v>
      </c>
      <c r="L1116" s="393">
        <v>0</v>
      </c>
      <c r="O1116" s="6">
        <v>42461</v>
      </c>
      <c r="P1116" s="5" t="str">
        <f t="shared" si="118"/>
        <v>No</v>
      </c>
      <c r="Q1116" s="201"/>
      <c r="R1116" s="6">
        <v>42095</v>
      </c>
      <c r="S1116" s="48"/>
      <c r="U1116" s="48"/>
    </row>
    <row r="1117" spans="1:21" ht="14.5" hidden="1" x14ac:dyDescent="0.35">
      <c r="A1117" s="387" t="s">
        <v>1092</v>
      </c>
      <c r="B1117" s="89" t="s">
        <v>1120</v>
      </c>
      <c r="C1117" s="392" t="s">
        <v>968</v>
      </c>
      <c r="D1117" s="387" t="s">
        <v>429</v>
      </c>
      <c r="E1117" s="387">
        <v>130</v>
      </c>
      <c r="F1117" s="387" t="s">
        <v>1094</v>
      </c>
      <c r="G1117" s="387"/>
      <c r="H1117" s="387"/>
      <c r="I1117" s="387">
        <v>0</v>
      </c>
      <c r="L1117" s="393">
        <v>0</v>
      </c>
      <c r="O1117" s="6">
        <f>IF(P1117="Yes",'MD Rates'!$B$1,R1117)</f>
        <v>42461</v>
      </c>
      <c r="P1117" s="5" t="str">
        <f t="shared" si="118"/>
        <v>No</v>
      </c>
      <c r="Q1117" s="201"/>
      <c r="R1117" s="6">
        <v>42461</v>
      </c>
      <c r="S1117" s="48"/>
      <c r="U1117" s="48"/>
    </row>
    <row r="1118" spans="1:21" ht="14.5" hidden="1" x14ac:dyDescent="0.35">
      <c r="A1118" s="387" t="s">
        <v>1092</v>
      </c>
      <c r="B1118" s="89" t="s">
        <v>1120</v>
      </c>
      <c r="C1118" s="392" t="s">
        <v>968</v>
      </c>
      <c r="D1118" s="387" t="s">
        <v>428</v>
      </c>
      <c r="E1118" s="387">
        <v>130</v>
      </c>
      <c r="F1118" s="387" t="s">
        <v>1093</v>
      </c>
      <c r="G1118" s="387"/>
      <c r="H1118" s="387"/>
      <c r="I1118" s="387">
        <v>0</v>
      </c>
      <c r="L1118" s="393">
        <v>0</v>
      </c>
      <c r="O1118" s="6">
        <v>42461</v>
      </c>
      <c r="P1118" s="5" t="str">
        <f t="shared" si="118"/>
        <v>No</v>
      </c>
      <c r="Q1118" s="201"/>
      <c r="R1118" s="6">
        <v>42095</v>
      </c>
      <c r="S1118" s="48"/>
      <c r="U1118" s="48"/>
    </row>
    <row r="1119" spans="1:21" ht="14.5" hidden="1" x14ac:dyDescent="0.35">
      <c r="A1119" s="387" t="s">
        <v>1092</v>
      </c>
      <c r="B1119" s="89" t="s">
        <v>1120</v>
      </c>
      <c r="C1119" s="392" t="s">
        <v>968</v>
      </c>
      <c r="D1119" s="387" t="s">
        <v>428</v>
      </c>
      <c r="E1119" s="387">
        <v>130</v>
      </c>
      <c r="F1119" s="387" t="s">
        <v>1094</v>
      </c>
      <c r="G1119" s="387"/>
      <c r="H1119" s="387"/>
      <c r="I1119" s="387">
        <v>0</v>
      </c>
      <c r="L1119" s="393">
        <v>0</v>
      </c>
      <c r="O1119" s="6">
        <f>IF(P1119="Yes",'MD Rates'!$B$1,R1119)</f>
        <v>42461</v>
      </c>
      <c r="P1119" s="5" t="str">
        <f t="shared" si="118"/>
        <v>No</v>
      </c>
      <c r="Q1119" s="201"/>
      <c r="R1119" s="6">
        <v>42461</v>
      </c>
      <c r="S1119" s="48"/>
      <c r="U1119" s="48"/>
    </row>
    <row r="1120" spans="1:21" ht="14.5" hidden="1" x14ac:dyDescent="0.35">
      <c r="A1120" s="387" t="s">
        <v>1092</v>
      </c>
      <c r="B1120" s="89" t="s">
        <v>1120</v>
      </c>
      <c r="C1120" s="392" t="s">
        <v>968</v>
      </c>
      <c r="D1120" s="387" t="s">
        <v>427</v>
      </c>
      <c r="E1120" s="387">
        <v>130</v>
      </c>
      <c r="F1120" s="387" t="s">
        <v>1093</v>
      </c>
      <c r="G1120" s="387"/>
      <c r="H1120" s="387"/>
      <c r="I1120" s="387">
        <v>0</v>
      </c>
      <c r="L1120" s="393">
        <v>0</v>
      </c>
      <c r="O1120" s="6">
        <v>42461</v>
      </c>
      <c r="P1120" s="5" t="str">
        <f t="shared" si="118"/>
        <v>No</v>
      </c>
      <c r="Q1120" s="201"/>
      <c r="R1120" s="6">
        <v>42095</v>
      </c>
      <c r="S1120" s="48"/>
      <c r="U1120" s="48"/>
    </row>
    <row r="1121" spans="1:21" ht="14.5" hidden="1" x14ac:dyDescent="0.35">
      <c r="A1121" s="387" t="s">
        <v>1092</v>
      </c>
      <c r="B1121" s="89" t="s">
        <v>1120</v>
      </c>
      <c r="C1121" s="392" t="s">
        <v>968</v>
      </c>
      <c r="D1121" s="387" t="s">
        <v>427</v>
      </c>
      <c r="E1121" s="387">
        <v>130</v>
      </c>
      <c r="F1121" s="387" t="s">
        <v>1094</v>
      </c>
      <c r="G1121" s="387"/>
      <c r="H1121" s="387"/>
      <c r="I1121" s="387">
        <v>0</v>
      </c>
      <c r="L1121" s="393">
        <v>0</v>
      </c>
      <c r="O1121" s="6">
        <f>IF(P1121="Yes",'MD Rates'!$B$1,R1121)</f>
        <v>42461</v>
      </c>
      <c r="P1121" s="5" t="str">
        <f t="shared" si="118"/>
        <v>No</v>
      </c>
      <c r="Q1121" s="201"/>
      <c r="R1121" s="6">
        <v>42461</v>
      </c>
      <c r="S1121" s="48"/>
      <c r="U1121" s="48"/>
    </row>
    <row r="1122" spans="1:21" ht="14.5" hidden="1" x14ac:dyDescent="0.35">
      <c r="A1122" s="387" t="s">
        <v>1092</v>
      </c>
      <c r="B1122" s="89" t="s">
        <v>1120</v>
      </c>
      <c r="C1122" s="392" t="s">
        <v>968</v>
      </c>
      <c r="D1122" s="387" t="s">
        <v>426</v>
      </c>
      <c r="E1122" s="387">
        <v>130</v>
      </c>
      <c r="F1122" s="387" t="s">
        <v>1093</v>
      </c>
      <c r="G1122" s="387"/>
      <c r="H1122" s="387"/>
      <c r="I1122" s="387">
        <v>0</v>
      </c>
      <c r="L1122" s="393">
        <v>0</v>
      </c>
      <c r="O1122" s="6">
        <v>42461</v>
      </c>
      <c r="P1122" s="5" t="str">
        <f t="shared" si="118"/>
        <v>No</v>
      </c>
      <c r="Q1122" s="201"/>
      <c r="R1122" s="6">
        <v>42095</v>
      </c>
      <c r="S1122" s="48"/>
      <c r="U1122" s="48"/>
    </row>
    <row r="1123" spans="1:21" ht="14.5" hidden="1" x14ac:dyDescent="0.35">
      <c r="A1123" s="387" t="s">
        <v>1092</v>
      </c>
      <c r="B1123" s="89" t="s">
        <v>1120</v>
      </c>
      <c r="C1123" s="392" t="s">
        <v>968</v>
      </c>
      <c r="D1123" s="387" t="s">
        <v>426</v>
      </c>
      <c r="E1123" s="387">
        <v>130</v>
      </c>
      <c r="F1123" s="387" t="s">
        <v>1094</v>
      </c>
      <c r="G1123" s="387"/>
      <c r="H1123" s="387"/>
      <c r="I1123" s="387">
        <v>0</v>
      </c>
      <c r="L1123" s="393">
        <v>0</v>
      </c>
      <c r="O1123" s="6">
        <f>IF(P1123="Yes",'MD Rates'!$B$1,R1123)</f>
        <v>42461</v>
      </c>
      <c r="P1123" s="5" t="str">
        <f t="shared" si="118"/>
        <v>No</v>
      </c>
      <c r="Q1123" s="201"/>
      <c r="R1123" s="6">
        <v>42461</v>
      </c>
      <c r="S1123" s="48"/>
      <c r="U1123" s="48"/>
    </row>
    <row r="1124" spans="1:21" ht="14.5" hidden="1" x14ac:dyDescent="0.35">
      <c r="A1124" s="387" t="s">
        <v>1092</v>
      </c>
      <c r="B1124" s="89" t="s">
        <v>1120</v>
      </c>
      <c r="C1124" s="392" t="s">
        <v>968</v>
      </c>
      <c r="D1124" s="387" t="s">
        <v>425</v>
      </c>
      <c r="E1124" s="387">
        <v>130</v>
      </c>
      <c r="F1124" s="387" t="s">
        <v>1093</v>
      </c>
      <c r="G1124" s="387"/>
      <c r="H1124" s="387"/>
      <c r="I1124" s="387">
        <v>0</v>
      </c>
      <c r="L1124" s="393">
        <v>0</v>
      </c>
      <c r="O1124" s="6">
        <v>42461</v>
      </c>
      <c r="P1124" s="5" t="str">
        <f t="shared" si="118"/>
        <v>No</v>
      </c>
      <c r="Q1124" s="201"/>
      <c r="R1124" s="6">
        <v>42095</v>
      </c>
      <c r="S1124" s="48"/>
      <c r="U1124" s="48"/>
    </row>
    <row r="1125" spans="1:21" ht="14.5" hidden="1" x14ac:dyDescent="0.35">
      <c r="A1125" s="387" t="s">
        <v>1092</v>
      </c>
      <c r="B1125" s="89" t="s">
        <v>1120</v>
      </c>
      <c r="C1125" s="392" t="s">
        <v>968</v>
      </c>
      <c r="D1125" s="387" t="s">
        <v>425</v>
      </c>
      <c r="E1125" s="387">
        <v>130</v>
      </c>
      <c r="F1125" s="387" t="s">
        <v>1094</v>
      </c>
      <c r="G1125" s="387"/>
      <c r="H1125" s="387"/>
      <c r="I1125" s="387">
        <v>0</v>
      </c>
      <c r="L1125" s="393">
        <v>0</v>
      </c>
      <c r="O1125" s="6">
        <f>IF(P1125="Yes",'MD Rates'!$B$1,R1125)</f>
        <v>42461</v>
      </c>
      <c r="P1125" s="5" t="str">
        <f t="shared" si="118"/>
        <v>No</v>
      </c>
      <c r="Q1125" s="201"/>
      <c r="R1125" s="6">
        <v>42461</v>
      </c>
      <c r="S1125" s="48"/>
      <c r="U1125" s="48"/>
    </row>
    <row r="1126" spans="1:21" ht="14.5" hidden="1" x14ac:dyDescent="0.35">
      <c r="A1126" s="387" t="s">
        <v>1092</v>
      </c>
      <c r="B1126" s="89" t="s">
        <v>1120</v>
      </c>
      <c r="C1126" s="392" t="s">
        <v>968</v>
      </c>
      <c r="D1126" s="387" t="s">
        <v>424</v>
      </c>
      <c r="E1126" s="387">
        <v>130</v>
      </c>
      <c r="F1126" s="387" t="s">
        <v>1093</v>
      </c>
      <c r="G1126" s="387"/>
      <c r="H1126" s="387"/>
      <c r="I1126" s="387">
        <v>0</v>
      </c>
      <c r="L1126" s="393">
        <v>0</v>
      </c>
      <c r="O1126" s="6">
        <v>42461</v>
      </c>
      <c r="P1126" s="5" t="str">
        <f t="shared" si="118"/>
        <v>No</v>
      </c>
      <c r="Q1126" s="201"/>
      <c r="R1126" s="6">
        <v>42095</v>
      </c>
      <c r="S1126" s="48"/>
      <c r="U1126" s="48"/>
    </row>
    <row r="1127" spans="1:21" ht="14.5" hidden="1" x14ac:dyDescent="0.35">
      <c r="A1127" s="387" t="s">
        <v>1092</v>
      </c>
      <c r="B1127" s="89" t="s">
        <v>1120</v>
      </c>
      <c r="C1127" s="392" t="s">
        <v>968</v>
      </c>
      <c r="D1127" s="387" t="s">
        <v>424</v>
      </c>
      <c r="E1127" s="387">
        <v>130</v>
      </c>
      <c r="F1127" s="387" t="s">
        <v>1094</v>
      </c>
      <c r="G1127" s="387"/>
      <c r="H1127" s="387"/>
      <c r="I1127" s="387">
        <v>0</v>
      </c>
      <c r="L1127" s="393">
        <v>0</v>
      </c>
      <c r="O1127" s="6">
        <f>IF(P1127="Yes",'MD Rates'!$B$1,R1127)</f>
        <v>42461</v>
      </c>
      <c r="P1127" s="5" t="str">
        <f t="shared" si="118"/>
        <v>No</v>
      </c>
      <c r="Q1127" s="201"/>
      <c r="R1127" s="6">
        <v>42461</v>
      </c>
      <c r="S1127" s="48"/>
      <c r="U1127" s="48"/>
    </row>
    <row r="1128" spans="1:21" ht="14.5" hidden="1" x14ac:dyDescent="0.35">
      <c r="A1128" s="387" t="s">
        <v>1092</v>
      </c>
      <c r="B1128" s="89" t="s">
        <v>1120</v>
      </c>
      <c r="C1128" s="392" t="s">
        <v>968</v>
      </c>
      <c r="D1128" s="387" t="s">
        <v>423</v>
      </c>
      <c r="E1128" s="387">
        <v>130</v>
      </c>
      <c r="F1128" s="387" t="s">
        <v>1093</v>
      </c>
      <c r="G1128" s="387"/>
      <c r="H1128" s="387"/>
      <c r="I1128" s="387">
        <v>0</v>
      </c>
      <c r="L1128" s="393">
        <v>0</v>
      </c>
      <c r="O1128" s="6">
        <v>42461</v>
      </c>
      <c r="P1128" s="5" t="str">
        <f t="shared" si="118"/>
        <v>No</v>
      </c>
      <c r="Q1128" s="201"/>
      <c r="R1128" s="6">
        <v>42095</v>
      </c>
      <c r="S1128" s="48"/>
      <c r="U1128" s="48"/>
    </row>
    <row r="1129" spans="1:21" ht="14.5" hidden="1" x14ac:dyDescent="0.35">
      <c r="A1129" s="387" t="s">
        <v>1092</v>
      </c>
      <c r="B1129" s="89" t="s">
        <v>1120</v>
      </c>
      <c r="C1129" s="392" t="s">
        <v>968</v>
      </c>
      <c r="D1129" s="387" t="s">
        <v>423</v>
      </c>
      <c r="E1129" s="387">
        <v>130</v>
      </c>
      <c r="F1129" s="387" t="s">
        <v>1094</v>
      </c>
      <c r="G1129" s="387"/>
      <c r="H1129" s="387"/>
      <c r="I1129" s="387">
        <v>0</v>
      </c>
      <c r="L1129" s="393">
        <v>0</v>
      </c>
      <c r="O1129" s="6">
        <f>IF(P1129="Yes",'MD Rates'!$B$1,R1129)</f>
        <v>42461</v>
      </c>
      <c r="P1129" s="5" t="str">
        <f t="shared" si="118"/>
        <v>No</v>
      </c>
      <c r="Q1129" s="201"/>
      <c r="R1129" s="6">
        <v>42461</v>
      </c>
      <c r="S1129" s="48"/>
      <c r="U1129" s="48"/>
    </row>
    <row r="1130" spans="1:21" ht="14.5" hidden="1" x14ac:dyDescent="0.35">
      <c r="A1130" s="387" t="s">
        <v>1092</v>
      </c>
      <c r="B1130" s="89" t="s">
        <v>1120</v>
      </c>
      <c r="C1130" s="392" t="s">
        <v>968</v>
      </c>
      <c r="D1130" s="387" t="s">
        <v>422</v>
      </c>
      <c r="E1130" s="387">
        <v>130</v>
      </c>
      <c r="F1130" s="387" t="s">
        <v>1093</v>
      </c>
      <c r="G1130" s="387"/>
      <c r="H1130" s="387"/>
      <c r="I1130" s="387">
        <v>0</v>
      </c>
      <c r="L1130" s="393">
        <v>0</v>
      </c>
      <c r="O1130" s="6">
        <v>42461</v>
      </c>
      <c r="P1130" s="5" t="str">
        <f t="shared" si="118"/>
        <v>No</v>
      </c>
      <c r="Q1130" s="201"/>
      <c r="R1130" s="6">
        <v>42095</v>
      </c>
      <c r="S1130" s="48"/>
      <c r="U1130" s="48"/>
    </row>
    <row r="1131" spans="1:21" ht="14.5" hidden="1" x14ac:dyDescent="0.35">
      <c r="A1131" s="387" t="s">
        <v>1092</v>
      </c>
      <c r="B1131" s="89" t="s">
        <v>1120</v>
      </c>
      <c r="C1131" s="392" t="s">
        <v>968</v>
      </c>
      <c r="D1131" s="387" t="s">
        <v>422</v>
      </c>
      <c r="E1131" s="387">
        <v>130</v>
      </c>
      <c r="F1131" s="387" t="s">
        <v>1094</v>
      </c>
      <c r="G1131" s="387"/>
      <c r="H1131" s="387"/>
      <c r="I1131" s="387">
        <v>0</v>
      </c>
      <c r="L1131" s="393">
        <v>0</v>
      </c>
      <c r="O1131" s="6">
        <f>IF(P1131="Yes",'MD Rates'!$B$1,R1131)</f>
        <v>42461</v>
      </c>
      <c r="P1131" s="5" t="str">
        <f t="shared" si="118"/>
        <v>No</v>
      </c>
      <c r="Q1131" s="201"/>
      <c r="R1131" s="6">
        <v>42461</v>
      </c>
      <c r="S1131" s="48"/>
      <c r="U1131" s="48"/>
    </row>
    <row r="1132" spans="1:21" ht="14.5" hidden="1" x14ac:dyDescent="0.35">
      <c r="A1132" s="387" t="s">
        <v>1092</v>
      </c>
      <c r="B1132" s="89" t="s">
        <v>1120</v>
      </c>
      <c r="C1132" s="392" t="s">
        <v>968</v>
      </c>
      <c r="D1132" s="387" t="s">
        <v>421</v>
      </c>
      <c r="E1132" s="387">
        <v>130</v>
      </c>
      <c r="F1132" s="387" t="s">
        <v>1093</v>
      </c>
      <c r="G1132" s="387"/>
      <c r="H1132" s="387"/>
      <c r="I1132" s="387">
        <v>0</v>
      </c>
      <c r="L1132" s="393">
        <v>0</v>
      </c>
      <c r="O1132" s="6">
        <v>42461</v>
      </c>
      <c r="P1132" s="5" t="str">
        <f t="shared" si="118"/>
        <v>No</v>
      </c>
      <c r="Q1132" s="201"/>
      <c r="R1132" s="6">
        <v>42095</v>
      </c>
      <c r="S1132" s="48"/>
      <c r="U1132" s="48"/>
    </row>
    <row r="1133" spans="1:21" ht="14.5" hidden="1" x14ac:dyDescent="0.35">
      <c r="A1133" s="387" t="s">
        <v>1092</v>
      </c>
      <c r="B1133" s="89" t="s">
        <v>1120</v>
      </c>
      <c r="C1133" s="392" t="s">
        <v>968</v>
      </c>
      <c r="D1133" s="387" t="s">
        <v>421</v>
      </c>
      <c r="E1133" s="387">
        <v>130</v>
      </c>
      <c r="F1133" s="387" t="s">
        <v>1094</v>
      </c>
      <c r="G1133" s="387"/>
      <c r="H1133" s="387"/>
      <c r="I1133" s="387">
        <v>0</v>
      </c>
      <c r="L1133" s="393">
        <v>0</v>
      </c>
      <c r="O1133" s="6">
        <f>IF(P1133="Yes",'MD Rates'!$B$1,R1133)</f>
        <v>42461</v>
      </c>
      <c r="P1133" s="5" t="str">
        <f t="shared" si="118"/>
        <v>No</v>
      </c>
      <c r="Q1133" s="201"/>
      <c r="R1133" s="6">
        <v>42461</v>
      </c>
      <c r="S1133" s="48"/>
      <c r="U1133" s="48"/>
    </row>
    <row r="1134" spans="1:21" ht="14.5" hidden="1" x14ac:dyDescent="0.35">
      <c r="A1134" s="387" t="s">
        <v>1092</v>
      </c>
      <c r="B1134" s="89" t="s">
        <v>1120</v>
      </c>
      <c r="C1134" s="392" t="s">
        <v>968</v>
      </c>
      <c r="D1134" s="387" t="s">
        <v>420</v>
      </c>
      <c r="E1134" s="387">
        <v>130</v>
      </c>
      <c r="F1134" s="387" t="s">
        <v>1093</v>
      </c>
      <c r="G1134" s="387"/>
      <c r="H1134" s="387"/>
      <c r="I1134" s="387">
        <v>0</v>
      </c>
      <c r="L1134" s="393">
        <v>0</v>
      </c>
      <c r="O1134" s="6">
        <v>42461</v>
      </c>
      <c r="P1134" s="5" t="str">
        <f t="shared" si="118"/>
        <v>No</v>
      </c>
      <c r="Q1134" s="201"/>
      <c r="R1134" s="6">
        <v>42095</v>
      </c>
      <c r="S1134" s="48"/>
      <c r="U1134" s="48"/>
    </row>
    <row r="1135" spans="1:21" ht="14.5" hidden="1" x14ac:dyDescent="0.35">
      <c r="A1135" s="387" t="s">
        <v>1092</v>
      </c>
      <c r="B1135" s="89" t="s">
        <v>1120</v>
      </c>
      <c r="C1135" s="392" t="s">
        <v>968</v>
      </c>
      <c r="D1135" s="387" t="s">
        <v>420</v>
      </c>
      <c r="E1135" s="387">
        <v>130</v>
      </c>
      <c r="F1135" s="387" t="s">
        <v>1094</v>
      </c>
      <c r="G1135" s="387"/>
      <c r="H1135" s="387"/>
      <c r="I1135" s="387">
        <v>0</v>
      </c>
      <c r="L1135" s="393">
        <v>0</v>
      </c>
      <c r="O1135" s="6">
        <f>IF(P1135="Yes",'MD Rates'!$B$1,R1135)</f>
        <v>42461</v>
      </c>
      <c r="P1135" s="5" t="str">
        <f t="shared" si="118"/>
        <v>No</v>
      </c>
      <c r="Q1135" s="201"/>
      <c r="R1135" s="6">
        <v>42461</v>
      </c>
      <c r="S1135" s="48"/>
      <c r="U1135" s="48"/>
    </row>
    <row r="1136" spans="1:21" ht="14.5" hidden="1" x14ac:dyDescent="0.35">
      <c r="A1136" s="387" t="s">
        <v>1092</v>
      </c>
      <c r="B1136" s="89" t="s">
        <v>1120</v>
      </c>
      <c r="C1136" s="392" t="s">
        <v>968</v>
      </c>
      <c r="D1136" s="387" t="s">
        <v>419</v>
      </c>
      <c r="E1136" s="387">
        <v>130</v>
      </c>
      <c r="F1136" s="387" t="s">
        <v>1093</v>
      </c>
      <c r="G1136" s="387"/>
      <c r="H1136" s="387"/>
      <c r="I1136" s="387">
        <v>0</v>
      </c>
      <c r="L1136" s="393">
        <v>0</v>
      </c>
      <c r="O1136" s="6">
        <v>42461</v>
      </c>
      <c r="P1136" s="5" t="str">
        <f t="shared" si="118"/>
        <v>No</v>
      </c>
      <c r="Q1136" s="201"/>
      <c r="R1136" s="6">
        <v>42095</v>
      </c>
      <c r="S1136" s="48"/>
      <c r="U1136" s="48"/>
    </row>
    <row r="1137" spans="1:21" ht="14.5" hidden="1" x14ac:dyDescent="0.35">
      <c r="A1137" s="387" t="s">
        <v>1092</v>
      </c>
      <c r="B1137" s="89" t="s">
        <v>1120</v>
      </c>
      <c r="C1137" s="392" t="s">
        <v>968</v>
      </c>
      <c r="D1137" s="387" t="s">
        <v>419</v>
      </c>
      <c r="E1137" s="387">
        <v>130</v>
      </c>
      <c r="F1137" s="387" t="s">
        <v>1094</v>
      </c>
      <c r="G1137" s="387"/>
      <c r="H1137" s="387"/>
      <c r="I1137" s="387">
        <v>0</v>
      </c>
      <c r="L1137" s="393">
        <v>0</v>
      </c>
      <c r="O1137" s="6">
        <f>IF(P1137="Yes",'MD Rates'!$B$1,R1137)</f>
        <v>42461</v>
      </c>
      <c r="P1137" s="5" t="str">
        <f t="shared" si="118"/>
        <v>No</v>
      </c>
      <c r="Q1137" s="201"/>
      <c r="R1137" s="6">
        <v>42461</v>
      </c>
      <c r="S1137" s="48"/>
      <c r="U1137" s="48"/>
    </row>
    <row r="1138" spans="1:21" ht="14.5" hidden="1" x14ac:dyDescent="0.35">
      <c r="A1138" s="387" t="s">
        <v>1092</v>
      </c>
      <c r="B1138" s="89" t="s">
        <v>1120</v>
      </c>
      <c r="C1138" s="392" t="s">
        <v>968</v>
      </c>
      <c r="D1138" s="387" t="s">
        <v>418</v>
      </c>
      <c r="E1138" s="387">
        <v>130</v>
      </c>
      <c r="F1138" s="387" t="s">
        <v>1093</v>
      </c>
      <c r="G1138" s="387"/>
      <c r="H1138" s="387"/>
      <c r="I1138" s="387">
        <v>0</v>
      </c>
      <c r="L1138" s="393">
        <v>0</v>
      </c>
      <c r="O1138" s="6">
        <v>42461</v>
      </c>
      <c r="P1138" s="5" t="str">
        <f t="shared" si="118"/>
        <v>No</v>
      </c>
      <c r="Q1138" s="201"/>
      <c r="R1138" s="6">
        <v>42095</v>
      </c>
      <c r="S1138" s="48"/>
      <c r="U1138" s="48"/>
    </row>
    <row r="1139" spans="1:21" ht="14.5" hidden="1" x14ac:dyDescent="0.35">
      <c r="A1139" s="387" t="s">
        <v>1092</v>
      </c>
      <c r="B1139" s="89" t="s">
        <v>1120</v>
      </c>
      <c r="C1139" s="392" t="s">
        <v>968</v>
      </c>
      <c r="D1139" s="387" t="s">
        <v>418</v>
      </c>
      <c r="E1139" s="387">
        <v>130</v>
      </c>
      <c r="F1139" s="387" t="s">
        <v>1094</v>
      </c>
      <c r="G1139" s="387"/>
      <c r="H1139" s="387"/>
      <c r="I1139" s="387">
        <v>0</v>
      </c>
      <c r="L1139" s="393">
        <v>0</v>
      </c>
      <c r="O1139" s="6">
        <f>IF(P1139="Yes",'MD Rates'!$B$1,R1139)</f>
        <v>42461</v>
      </c>
      <c r="P1139" s="5" t="str">
        <f t="shared" si="118"/>
        <v>No</v>
      </c>
      <c r="Q1139" s="201"/>
      <c r="R1139" s="6">
        <v>42461</v>
      </c>
      <c r="S1139" s="48"/>
      <c r="U1139" s="48"/>
    </row>
    <row r="1140" spans="1:21" ht="14.5" hidden="1" x14ac:dyDescent="0.35">
      <c r="A1140" s="387" t="s">
        <v>1092</v>
      </c>
      <c r="B1140" s="89" t="s">
        <v>1120</v>
      </c>
      <c r="C1140" s="392" t="s">
        <v>968</v>
      </c>
      <c r="D1140" s="387" t="s">
        <v>417</v>
      </c>
      <c r="E1140" s="387">
        <v>130</v>
      </c>
      <c r="F1140" s="387" t="s">
        <v>1093</v>
      </c>
      <c r="G1140" s="387"/>
      <c r="H1140" s="387"/>
      <c r="I1140" s="387">
        <v>0</v>
      </c>
      <c r="L1140" s="393">
        <v>0</v>
      </c>
      <c r="O1140" s="6">
        <v>42461</v>
      </c>
      <c r="P1140" s="5" t="str">
        <f t="shared" si="118"/>
        <v>No</v>
      </c>
      <c r="Q1140" s="201"/>
      <c r="R1140" s="6">
        <v>42095</v>
      </c>
      <c r="S1140" s="48"/>
      <c r="U1140" s="48"/>
    </row>
    <row r="1141" spans="1:21" ht="14.5" hidden="1" x14ac:dyDescent="0.35">
      <c r="A1141" s="387" t="s">
        <v>1092</v>
      </c>
      <c r="B1141" s="89" t="s">
        <v>1120</v>
      </c>
      <c r="C1141" s="392" t="s">
        <v>968</v>
      </c>
      <c r="D1141" s="387" t="s">
        <v>417</v>
      </c>
      <c r="E1141" s="387">
        <v>130</v>
      </c>
      <c r="F1141" s="387" t="s">
        <v>1094</v>
      </c>
      <c r="G1141" s="387"/>
      <c r="H1141" s="387"/>
      <c r="I1141" s="387">
        <v>0</v>
      </c>
      <c r="L1141" s="393">
        <v>0</v>
      </c>
      <c r="O1141" s="6">
        <f>IF(P1141="Yes",'MD Rates'!$B$1,R1141)</f>
        <v>42461</v>
      </c>
      <c r="P1141" s="5" t="str">
        <f t="shared" si="118"/>
        <v>No</v>
      </c>
      <c r="Q1141" s="201"/>
      <c r="R1141" s="6">
        <v>42461</v>
      </c>
      <c r="S1141" s="48"/>
      <c r="U1141" s="48"/>
    </row>
    <row r="1142" spans="1:21" ht="14.5" hidden="1" x14ac:dyDescent="0.35">
      <c r="A1142" s="387" t="s">
        <v>1092</v>
      </c>
      <c r="B1142" s="89" t="s">
        <v>1120</v>
      </c>
      <c r="C1142" s="392" t="s">
        <v>968</v>
      </c>
      <c r="D1142" s="387" t="s">
        <v>416</v>
      </c>
      <c r="E1142" s="387">
        <v>130</v>
      </c>
      <c r="F1142" s="387" t="s">
        <v>1093</v>
      </c>
      <c r="G1142" s="387"/>
      <c r="H1142" s="387"/>
      <c r="I1142" s="387">
        <v>0</v>
      </c>
      <c r="L1142" s="393">
        <v>0</v>
      </c>
      <c r="O1142" s="6">
        <v>42461</v>
      </c>
      <c r="P1142" s="5" t="str">
        <f t="shared" si="118"/>
        <v>No</v>
      </c>
      <c r="Q1142" s="201"/>
      <c r="R1142" s="6">
        <v>42095</v>
      </c>
      <c r="S1142" s="48"/>
      <c r="U1142" s="48"/>
    </row>
    <row r="1143" spans="1:21" ht="14.5" hidden="1" x14ac:dyDescent="0.35">
      <c r="A1143" s="387" t="s">
        <v>1092</v>
      </c>
      <c r="B1143" s="89" t="s">
        <v>1120</v>
      </c>
      <c r="C1143" s="392" t="s">
        <v>968</v>
      </c>
      <c r="D1143" s="387" t="s">
        <v>416</v>
      </c>
      <c r="E1143" s="387">
        <v>130</v>
      </c>
      <c r="F1143" s="387" t="s">
        <v>1094</v>
      </c>
      <c r="G1143" s="387"/>
      <c r="H1143" s="387"/>
      <c r="I1143" s="387">
        <v>0</v>
      </c>
      <c r="L1143" s="393">
        <v>0</v>
      </c>
      <c r="O1143" s="6">
        <f>IF(P1143="Yes",'MD Rates'!$B$1,R1143)</f>
        <v>42461</v>
      </c>
      <c r="P1143" s="5" t="str">
        <f t="shared" si="118"/>
        <v>No</v>
      </c>
      <c r="Q1143" s="201"/>
      <c r="R1143" s="6">
        <v>42461</v>
      </c>
      <c r="S1143" s="48"/>
      <c r="U1143" s="48"/>
    </row>
    <row r="1144" spans="1:21" ht="14.5" hidden="1" x14ac:dyDescent="0.35">
      <c r="A1144" s="387" t="s">
        <v>1092</v>
      </c>
      <c r="B1144" s="89" t="s">
        <v>1120</v>
      </c>
      <c r="C1144" s="392" t="s">
        <v>968</v>
      </c>
      <c r="D1144" s="387" t="s">
        <v>415</v>
      </c>
      <c r="E1144" s="387">
        <v>130</v>
      </c>
      <c r="F1144" s="387" t="s">
        <v>1093</v>
      </c>
      <c r="G1144" s="387"/>
      <c r="H1144" s="387"/>
      <c r="I1144" s="387">
        <v>0</v>
      </c>
      <c r="L1144" s="393">
        <v>0</v>
      </c>
      <c r="O1144" s="6">
        <v>42461</v>
      </c>
      <c r="P1144" s="5" t="str">
        <f t="shared" si="118"/>
        <v>No</v>
      </c>
      <c r="Q1144" s="201"/>
      <c r="R1144" s="6">
        <v>42095</v>
      </c>
      <c r="S1144" s="48"/>
      <c r="U1144" s="48"/>
    </row>
    <row r="1145" spans="1:21" ht="14.5" hidden="1" x14ac:dyDescent="0.35">
      <c r="A1145" s="387" t="s">
        <v>1092</v>
      </c>
      <c r="B1145" s="89" t="s">
        <v>1120</v>
      </c>
      <c r="C1145" s="392" t="s">
        <v>968</v>
      </c>
      <c r="D1145" s="387" t="s">
        <v>415</v>
      </c>
      <c r="E1145" s="387">
        <v>130</v>
      </c>
      <c r="F1145" s="387" t="s">
        <v>1094</v>
      </c>
      <c r="G1145" s="387"/>
      <c r="H1145" s="387"/>
      <c r="I1145" s="387">
        <v>0</v>
      </c>
      <c r="L1145" s="393">
        <v>0</v>
      </c>
      <c r="O1145" s="6">
        <f>IF(P1145="Yes",'MD Rates'!$B$1,R1145)</f>
        <v>42461</v>
      </c>
      <c r="P1145" s="5" t="str">
        <f t="shared" si="118"/>
        <v>No</v>
      </c>
      <c r="Q1145" s="201"/>
      <c r="R1145" s="6">
        <v>42461</v>
      </c>
      <c r="S1145" s="48"/>
      <c r="U1145" s="48"/>
    </row>
    <row r="1146" spans="1:21" ht="14.5" hidden="1" x14ac:dyDescent="0.35">
      <c r="A1146" s="387" t="s">
        <v>1092</v>
      </c>
      <c r="B1146" s="89" t="s">
        <v>1120</v>
      </c>
      <c r="C1146" s="392" t="s">
        <v>968</v>
      </c>
      <c r="D1146" s="387" t="s">
        <v>414</v>
      </c>
      <c r="E1146" s="387">
        <v>130</v>
      </c>
      <c r="F1146" s="387" t="s">
        <v>1093</v>
      </c>
      <c r="G1146" s="387"/>
      <c r="H1146" s="387"/>
      <c r="I1146" s="387">
        <v>0</v>
      </c>
      <c r="L1146" s="393">
        <v>0</v>
      </c>
      <c r="O1146" s="6">
        <v>42461</v>
      </c>
      <c r="P1146" s="5" t="str">
        <f t="shared" si="118"/>
        <v>No</v>
      </c>
      <c r="Q1146" s="201"/>
      <c r="R1146" s="6">
        <v>42095</v>
      </c>
      <c r="S1146" s="48"/>
      <c r="U1146" s="48"/>
    </row>
    <row r="1147" spans="1:21" ht="14.5" hidden="1" x14ac:dyDescent="0.35">
      <c r="A1147" s="387" t="s">
        <v>1092</v>
      </c>
      <c r="B1147" s="89" t="s">
        <v>1120</v>
      </c>
      <c r="C1147" s="392" t="s">
        <v>968</v>
      </c>
      <c r="D1147" s="387" t="s">
        <v>414</v>
      </c>
      <c r="E1147" s="387">
        <v>130</v>
      </c>
      <c r="F1147" s="387" t="s">
        <v>1094</v>
      </c>
      <c r="G1147" s="387"/>
      <c r="H1147" s="387"/>
      <c r="I1147" s="387">
        <v>0</v>
      </c>
      <c r="L1147" s="393">
        <v>0</v>
      </c>
      <c r="O1147" s="6">
        <f>IF(P1147="Yes",'MD Rates'!$B$1,R1147)</f>
        <v>42461</v>
      </c>
      <c r="P1147" s="5" t="str">
        <f t="shared" si="118"/>
        <v>No</v>
      </c>
      <c r="Q1147" s="201"/>
      <c r="R1147" s="6">
        <v>42461</v>
      </c>
      <c r="S1147" s="48"/>
      <c r="U1147" s="48"/>
    </row>
    <row r="1148" spans="1:21" ht="14.5" hidden="1" x14ac:dyDescent="0.35">
      <c r="A1148" s="387" t="s">
        <v>1092</v>
      </c>
      <c r="B1148" s="89" t="s">
        <v>1120</v>
      </c>
      <c r="C1148" s="392" t="s">
        <v>968</v>
      </c>
      <c r="D1148" s="387" t="s">
        <v>413</v>
      </c>
      <c r="E1148" s="387">
        <v>130</v>
      </c>
      <c r="F1148" s="387" t="s">
        <v>1093</v>
      </c>
      <c r="G1148" s="387"/>
      <c r="H1148" s="387"/>
      <c r="I1148" s="387">
        <v>0</v>
      </c>
      <c r="L1148" s="393">
        <v>0</v>
      </c>
      <c r="O1148" s="6">
        <v>42461</v>
      </c>
      <c r="P1148" s="5" t="str">
        <f t="shared" si="118"/>
        <v>No</v>
      </c>
      <c r="Q1148" s="201"/>
      <c r="R1148" s="6">
        <v>42095</v>
      </c>
      <c r="S1148" s="48"/>
      <c r="U1148" s="48"/>
    </row>
    <row r="1149" spans="1:21" ht="14.5" hidden="1" x14ac:dyDescent="0.35">
      <c r="A1149" s="387" t="s">
        <v>1092</v>
      </c>
      <c r="B1149" s="89" t="s">
        <v>1120</v>
      </c>
      <c r="C1149" s="392" t="s">
        <v>968</v>
      </c>
      <c r="D1149" s="387" t="s">
        <v>413</v>
      </c>
      <c r="E1149" s="387">
        <v>130</v>
      </c>
      <c r="F1149" s="387" t="s">
        <v>1094</v>
      </c>
      <c r="G1149" s="387"/>
      <c r="H1149" s="387"/>
      <c r="I1149" s="387">
        <v>0</v>
      </c>
      <c r="L1149" s="393">
        <v>0</v>
      </c>
      <c r="O1149" s="6">
        <f>IF(P1149="Yes",'MD Rates'!$B$1,R1149)</f>
        <v>42461</v>
      </c>
      <c r="P1149" s="5" t="str">
        <f t="shared" si="118"/>
        <v>No</v>
      </c>
      <c r="Q1149" s="201"/>
      <c r="R1149" s="6">
        <v>42461</v>
      </c>
      <c r="S1149" s="48"/>
      <c r="U1149" s="48"/>
    </row>
    <row r="1150" spans="1:21" ht="14.5" hidden="1" x14ac:dyDescent="0.35">
      <c r="A1150" s="387" t="s">
        <v>1092</v>
      </c>
      <c r="B1150" s="89" t="s">
        <v>1120</v>
      </c>
      <c r="C1150" s="392" t="s">
        <v>968</v>
      </c>
      <c r="D1150" s="387" t="s">
        <v>532</v>
      </c>
      <c r="E1150" s="387">
        <v>130</v>
      </c>
      <c r="F1150" s="387" t="s">
        <v>1093</v>
      </c>
      <c r="G1150" s="387"/>
      <c r="H1150" s="387"/>
      <c r="I1150" s="387">
        <v>0</v>
      </c>
      <c r="L1150" s="393">
        <v>0</v>
      </c>
      <c r="O1150" s="6">
        <v>42461</v>
      </c>
      <c r="P1150" s="5" t="str">
        <f t="shared" si="118"/>
        <v>No</v>
      </c>
      <c r="Q1150" s="201"/>
      <c r="R1150" s="6">
        <v>42095</v>
      </c>
      <c r="S1150" s="48"/>
      <c r="U1150" s="48"/>
    </row>
    <row r="1151" spans="1:21" ht="14.5" hidden="1" x14ac:dyDescent="0.35">
      <c r="A1151" s="387" t="s">
        <v>1092</v>
      </c>
      <c r="B1151" s="89" t="s">
        <v>1120</v>
      </c>
      <c r="C1151" s="392" t="s">
        <v>968</v>
      </c>
      <c r="D1151" s="387" t="s">
        <v>532</v>
      </c>
      <c r="E1151" s="387">
        <v>130</v>
      </c>
      <c r="F1151" s="387" t="s">
        <v>1094</v>
      </c>
      <c r="G1151" s="387"/>
      <c r="H1151" s="387"/>
      <c r="I1151" s="387">
        <v>0</v>
      </c>
      <c r="L1151" s="393">
        <v>0</v>
      </c>
      <c r="O1151" s="6">
        <f>IF(P1151="Yes",'MD Rates'!$B$1,R1151)</f>
        <v>42461</v>
      </c>
      <c r="P1151" s="5" t="str">
        <f t="shared" si="118"/>
        <v>No</v>
      </c>
      <c r="Q1151" s="201"/>
      <c r="R1151" s="6">
        <v>42461</v>
      </c>
      <c r="S1151" s="48"/>
      <c r="U1151" s="48"/>
    </row>
    <row r="1152" spans="1:21" ht="14.5" hidden="1" x14ac:dyDescent="0.35">
      <c r="A1152" s="387" t="s">
        <v>1092</v>
      </c>
      <c r="B1152" s="89" t="s">
        <v>1120</v>
      </c>
      <c r="C1152" s="392" t="s">
        <v>968</v>
      </c>
      <c r="D1152" s="387" t="s">
        <v>533</v>
      </c>
      <c r="E1152" s="387">
        <v>130</v>
      </c>
      <c r="F1152" s="387" t="s">
        <v>1093</v>
      </c>
      <c r="G1152" s="387"/>
      <c r="H1152" s="387"/>
      <c r="I1152" s="387">
        <v>0</v>
      </c>
      <c r="L1152" s="393">
        <v>0</v>
      </c>
      <c r="O1152" s="6">
        <v>42461</v>
      </c>
      <c r="P1152" s="5" t="str">
        <f t="shared" si="118"/>
        <v>No</v>
      </c>
      <c r="Q1152" s="201"/>
      <c r="R1152" s="6">
        <v>42095</v>
      </c>
      <c r="S1152" s="48"/>
      <c r="U1152" s="48"/>
    </row>
    <row r="1153" spans="1:21" ht="14.5" hidden="1" x14ac:dyDescent="0.35">
      <c r="A1153" s="387" t="s">
        <v>1092</v>
      </c>
      <c r="B1153" s="89" t="s">
        <v>1120</v>
      </c>
      <c r="C1153" s="392" t="s">
        <v>968</v>
      </c>
      <c r="D1153" s="387" t="s">
        <v>533</v>
      </c>
      <c r="E1153" s="387">
        <v>130</v>
      </c>
      <c r="F1153" s="387" t="s">
        <v>1094</v>
      </c>
      <c r="G1153" s="387"/>
      <c r="H1153" s="387"/>
      <c r="I1153" s="387">
        <v>0</v>
      </c>
      <c r="L1153" s="393">
        <v>0</v>
      </c>
      <c r="O1153" s="6">
        <f>IF(P1153="Yes",'MD Rates'!$B$1,R1153)</f>
        <v>42461</v>
      </c>
      <c r="P1153" s="5" t="str">
        <f t="shared" si="118"/>
        <v>No</v>
      </c>
      <c r="Q1153" s="201"/>
      <c r="R1153" s="6">
        <v>42461</v>
      </c>
      <c r="S1153" s="48"/>
      <c r="U1153" s="48"/>
    </row>
    <row r="1154" spans="1:21" ht="14.5" hidden="1" x14ac:dyDescent="0.35">
      <c r="A1154" s="387" t="s">
        <v>1092</v>
      </c>
      <c r="B1154" s="89" t="s">
        <v>1120</v>
      </c>
      <c r="C1154" s="392" t="s">
        <v>968</v>
      </c>
      <c r="D1154" s="387" t="s">
        <v>534</v>
      </c>
      <c r="E1154" s="387">
        <v>130</v>
      </c>
      <c r="F1154" s="387" t="s">
        <v>1093</v>
      </c>
      <c r="G1154" s="387"/>
      <c r="H1154" s="387"/>
      <c r="I1154" s="387">
        <v>0</v>
      </c>
      <c r="L1154" s="393">
        <v>0</v>
      </c>
      <c r="O1154" s="6">
        <v>42461</v>
      </c>
      <c r="P1154" s="5" t="str">
        <f t="shared" ref="P1154:P1217" si="119">IF(I1154&lt;&gt;L1154,"Yes","No")</f>
        <v>No</v>
      </c>
      <c r="Q1154" s="201"/>
      <c r="R1154" s="6">
        <v>42095</v>
      </c>
      <c r="S1154" s="48"/>
      <c r="U1154" s="48"/>
    </row>
    <row r="1155" spans="1:21" ht="14.5" hidden="1" x14ac:dyDescent="0.35">
      <c r="A1155" s="387" t="s">
        <v>1092</v>
      </c>
      <c r="B1155" s="89" t="s">
        <v>1120</v>
      </c>
      <c r="C1155" s="392" t="s">
        <v>968</v>
      </c>
      <c r="D1155" s="387" t="s">
        <v>534</v>
      </c>
      <c r="E1155" s="387">
        <v>130</v>
      </c>
      <c r="F1155" s="387" t="s">
        <v>1094</v>
      </c>
      <c r="G1155" s="387"/>
      <c r="H1155" s="387"/>
      <c r="I1155" s="387">
        <v>0</v>
      </c>
      <c r="L1155" s="393">
        <v>0</v>
      </c>
      <c r="O1155" s="6">
        <f>IF(P1155="Yes",'MD Rates'!$B$1,R1155)</f>
        <v>42461</v>
      </c>
      <c r="P1155" s="5" t="str">
        <f t="shared" si="119"/>
        <v>No</v>
      </c>
      <c r="Q1155" s="201"/>
      <c r="R1155" s="6">
        <v>42461</v>
      </c>
      <c r="S1155" s="48"/>
      <c r="U1155" s="48"/>
    </row>
    <row r="1156" spans="1:21" ht="14.5" hidden="1" x14ac:dyDescent="0.35">
      <c r="A1156" s="387" t="s">
        <v>1092</v>
      </c>
      <c r="B1156" s="89" t="s">
        <v>1120</v>
      </c>
      <c r="C1156" s="392" t="s">
        <v>968</v>
      </c>
      <c r="D1156" s="387" t="s">
        <v>535</v>
      </c>
      <c r="E1156" s="387">
        <v>130</v>
      </c>
      <c r="F1156" s="387" t="s">
        <v>1093</v>
      </c>
      <c r="G1156" s="387"/>
      <c r="H1156" s="387"/>
      <c r="I1156" s="387">
        <v>0</v>
      </c>
      <c r="L1156" s="393">
        <v>0</v>
      </c>
      <c r="O1156" s="6">
        <v>42461</v>
      </c>
      <c r="P1156" s="5" t="str">
        <f t="shared" si="119"/>
        <v>No</v>
      </c>
      <c r="Q1156" s="201"/>
      <c r="R1156" s="6">
        <v>42095</v>
      </c>
      <c r="S1156" s="48"/>
      <c r="U1156" s="48"/>
    </row>
    <row r="1157" spans="1:21" ht="14.5" hidden="1" x14ac:dyDescent="0.35">
      <c r="A1157" s="387" t="s">
        <v>1092</v>
      </c>
      <c r="B1157" s="89" t="s">
        <v>1120</v>
      </c>
      <c r="C1157" s="392" t="s">
        <v>968</v>
      </c>
      <c r="D1157" s="387" t="s">
        <v>535</v>
      </c>
      <c r="E1157" s="387">
        <v>130</v>
      </c>
      <c r="F1157" s="387" t="s">
        <v>1094</v>
      </c>
      <c r="G1157" s="387"/>
      <c r="H1157" s="387"/>
      <c r="I1157" s="387">
        <v>0</v>
      </c>
      <c r="L1157" s="393">
        <v>0</v>
      </c>
      <c r="O1157" s="6">
        <f>IF(P1157="Yes",'MD Rates'!$B$1,R1157)</f>
        <v>42461</v>
      </c>
      <c r="P1157" s="5" t="str">
        <f t="shared" si="119"/>
        <v>No</v>
      </c>
      <c r="Q1157" s="201"/>
      <c r="R1157" s="6">
        <v>42461</v>
      </c>
      <c r="S1157" s="48"/>
      <c r="U1157" s="48"/>
    </row>
    <row r="1158" spans="1:21" ht="14.5" hidden="1" x14ac:dyDescent="0.35">
      <c r="A1158" s="387" t="s">
        <v>1092</v>
      </c>
      <c r="B1158" s="89" t="s">
        <v>1120</v>
      </c>
      <c r="C1158" s="392" t="s">
        <v>968</v>
      </c>
      <c r="D1158" s="387" t="s">
        <v>536</v>
      </c>
      <c r="E1158" s="387">
        <v>130</v>
      </c>
      <c r="F1158" s="387" t="s">
        <v>1093</v>
      </c>
      <c r="G1158" s="387"/>
      <c r="H1158" s="387"/>
      <c r="I1158" s="387">
        <v>0</v>
      </c>
      <c r="L1158" s="393">
        <v>0</v>
      </c>
      <c r="O1158" s="6">
        <v>42461</v>
      </c>
      <c r="P1158" s="5" t="str">
        <f t="shared" si="119"/>
        <v>No</v>
      </c>
      <c r="Q1158" s="201"/>
      <c r="R1158" s="6">
        <v>42095</v>
      </c>
      <c r="S1158" s="48"/>
      <c r="U1158" s="48"/>
    </row>
    <row r="1159" spans="1:21" ht="14.5" hidden="1" x14ac:dyDescent="0.35">
      <c r="A1159" s="387" t="s">
        <v>1092</v>
      </c>
      <c r="B1159" s="89" t="s">
        <v>1120</v>
      </c>
      <c r="C1159" s="392" t="s">
        <v>968</v>
      </c>
      <c r="D1159" s="387" t="s">
        <v>536</v>
      </c>
      <c r="E1159" s="387">
        <v>130</v>
      </c>
      <c r="F1159" s="387" t="s">
        <v>1094</v>
      </c>
      <c r="G1159" s="387"/>
      <c r="H1159" s="387"/>
      <c r="I1159" s="387">
        <v>0</v>
      </c>
      <c r="L1159" s="393">
        <v>0</v>
      </c>
      <c r="O1159" s="6">
        <f>IF(P1159="Yes",'MD Rates'!$B$1,R1159)</f>
        <v>42461</v>
      </c>
      <c r="P1159" s="5" t="str">
        <f t="shared" si="119"/>
        <v>No</v>
      </c>
      <c r="Q1159" s="201"/>
      <c r="R1159" s="6">
        <v>42461</v>
      </c>
      <c r="S1159" s="48"/>
      <c r="U1159" s="48"/>
    </row>
    <row r="1160" spans="1:21" ht="14.5" hidden="1" x14ac:dyDescent="0.35">
      <c r="A1160" s="387" t="s">
        <v>1092</v>
      </c>
      <c r="B1160" s="89" t="s">
        <v>1120</v>
      </c>
      <c r="C1160" s="392" t="s">
        <v>968</v>
      </c>
      <c r="D1160" s="387" t="s">
        <v>537</v>
      </c>
      <c r="E1160" s="387">
        <v>130</v>
      </c>
      <c r="F1160" s="387" t="s">
        <v>1093</v>
      </c>
      <c r="G1160" s="387"/>
      <c r="H1160" s="387"/>
      <c r="I1160" s="387">
        <v>0</v>
      </c>
      <c r="L1160" s="393">
        <v>0</v>
      </c>
      <c r="O1160" s="6">
        <v>42461</v>
      </c>
      <c r="P1160" s="5" t="str">
        <f t="shared" si="119"/>
        <v>No</v>
      </c>
      <c r="Q1160" s="201"/>
      <c r="R1160" s="6">
        <v>42095</v>
      </c>
      <c r="S1160" s="48"/>
      <c r="U1160" s="48"/>
    </row>
    <row r="1161" spans="1:21" ht="14.5" hidden="1" x14ac:dyDescent="0.35">
      <c r="A1161" s="387" t="s">
        <v>1092</v>
      </c>
      <c r="B1161" s="89" t="s">
        <v>1120</v>
      </c>
      <c r="C1161" s="392" t="s">
        <v>968</v>
      </c>
      <c r="D1161" s="387" t="s">
        <v>537</v>
      </c>
      <c r="E1161" s="387">
        <v>130</v>
      </c>
      <c r="F1161" s="387" t="s">
        <v>1094</v>
      </c>
      <c r="G1161" s="387"/>
      <c r="H1161" s="387"/>
      <c r="I1161" s="387">
        <v>0</v>
      </c>
      <c r="L1161" s="393">
        <v>0</v>
      </c>
      <c r="O1161" s="6">
        <f>IF(P1161="Yes",'MD Rates'!$B$1,R1161)</f>
        <v>42461</v>
      </c>
      <c r="P1161" s="5" t="str">
        <f t="shared" si="119"/>
        <v>No</v>
      </c>
      <c r="Q1161" s="201"/>
      <c r="R1161" s="6">
        <v>42461</v>
      </c>
      <c r="S1161" s="48"/>
      <c r="U1161" s="48"/>
    </row>
    <row r="1162" spans="1:21" ht="14.5" hidden="1" x14ac:dyDescent="0.35">
      <c r="A1162" s="387" t="s">
        <v>1092</v>
      </c>
      <c r="B1162" s="89" t="s">
        <v>1120</v>
      </c>
      <c r="C1162" s="392" t="s">
        <v>968</v>
      </c>
      <c r="D1162" s="387" t="s">
        <v>538</v>
      </c>
      <c r="E1162" s="387">
        <v>130</v>
      </c>
      <c r="F1162" s="387" t="s">
        <v>1093</v>
      </c>
      <c r="G1162" s="387"/>
      <c r="H1162" s="387"/>
      <c r="I1162" s="387">
        <v>0</v>
      </c>
      <c r="L1162" s="393">
        <v>0</v>
      </c>
      <c r="O1162" s="6">
        <v>42461</v>
      </c>
      <c r="P1162" s="5" t="str">
        <f t="shared" si="119"/>
        <v>No</v>
      </c>
      <c r="Q1162" s="201"/>
      <c r="R1162" s="6">
        <v>42095</v>
      </c>
      <c r="S1162" s="48"/>
      <c r="U1162" s="48"/>
    </row>
    <row r="1163" spans="1:21" ht="14.5" hidden="1" x14ac:dyDescent="0.35">
      <c r="A1163" s="387" t="s">
        <v>1092</v>
      </c>
      <c r="B1163" s="89" t="s">
        <v>1120</v>
      </c>
      <c r="C1163" s="392" t="s">
        <v>968</v>
      </c>
      <c r="D1163" s="387" t="s">
        <v>538</v>
      </c>
      <c r="E1163" s="387">
        <v>130</v>
      </c>
      <c r="F1163" s="387" t="s">
        <v>1094</v>
      </c>
      <c r="G1163" s="387"/>
      <c r="H1163" s="387"/>
      <c r="I1163" s="387">
        <v>0</v>
      </c>
      <c r="L1163" s="393">
        <v>0</v>
      </c>
      <c r="O1163" s="6">
        <f>IF(P1163="Yes",'MD Rates'!$B$1,R1163)</f>
        <v>42461</v>
      </c>
      <c r="P1163" s="5" t="str">
        <f t="shared" si="119"/>
        <v>No</v>
      </c>
      <c r="Q1163" s="201"/>
      <c r="R1163" s="6">
        <v>42461</v>
      </c>
      <c r="S1163" s="48"/>
      <c r="U1163" s="48"/>
    </row>
    <row r="1164" spans="1:21" ht="14.5" hidden="1" x14ac:dyDescent="0.35">
      <c r="A1164" s="387" t="s">
        <v>1092</v>
      </c>
      <c r="B1164" s="89" t="s">
        <v>1120</v>
      </c>
      <c r="C1164" s="392" t="s">
        <v>968</v>
      </c>
      <c r="D1164" s="387" t="s">
        <v>539</v>
      </c>
      <c r="E1164" s="387">
        <v>130</v>
      </c>
      <c r="F1164" s="387" t="s">
        <v>1093</v>
      </c>
      <c r="G1164" s="387"/>
      <c r="H1164" s="387"/>
      <c r="I1164" s="387">
        <v>0</v>
      </c>
      <c r="L1164" s="393">
        <v>0</v>
      </c>
      <c r="O1164" s="6">
        <v>42461</v>
      </c>
      <c r="P1164" s="5" t="str">
        <f t="shared" si="119"/>
        <v>No</v>
      </c>
      <c r="Q1164" s="201"/>
      <c r="R1164" s="6">
        <v>42095</v>
      </c>
      <c r="S1164" s="48"/>
      <c r="U1164" s="48"/>
    </row>
    <row r="1165" spans="1:21" ht="14.5" hidden="1" x14ac:dyDescent="0.35">
      <c r="A1165" s="387" t="s">
        <v>1092</v>
      </c>
      <c r="B1165" s="89" t="s">
        <v>1120</v>
      </c>
      <c r="C1165" s="392" t="s">
        <v>968</v>
      </c>
      <c r="D1165" s="387" t="s">
        <v>539</v>
      </c>
      <c r="E1165" s="387">
        <v>130</v>
      </c>
      <c r="F1165" s="387" t="s">
        <v>1094</v>
      </c>
      <c r="G1165" s="387"/>
      <c r="H1165" s="387"/>
      <c r="I1165" s="387">
        <v>0</v>
      </c>
      <c r="L1165" s="393">
        <v>0</v>
      </c>
      <c r="O1165" s="6">
        <f>IF(P1165="Yes",'MD Rates'!$B$1,R1165)</f>
        <v>42461</v>
      </c>
      <c r="P1165" s="5" t="str">
        <f t="shared" si="119"/>
        <v>No</v>
      </c>
      <c r="Q1165" s="201"/>
      <c r="R1165" s="6">
        <v>42461</v>
      </c>
      <c r="S1165" s="48"/>
      <c r="U1165" s="48"/>
    </row>
    <row r="1166" spans="1:21" ht="14.5" hidden="1" x14ac:dyDescent="0.35">
      <c r="A1166" s="387" t="s">
        <v>1092</v>
      </c>
      <c r="B1166" s="89" t="s">
        <v>1120</v>
      </c>
      <c r="C1166" s="392" t="s">
        <v>968</v>
      </c>
      <c r="D1166" s="387" t="s">
        <v>540</v>
      </c>
      <c r="E1166" s="387">
        <v>130</v>
      </c>
      <c r="F1166" s="387" t="s">
        <v>1093</v>
      </c>
      <c r="G1166" s="387"/>
      <c r="H1166" s="387"/>
      <c r="I1166" s="387">
        <v>0</v>
      </c>
      <c r="L1166" s="393">
        <v>0</v>
      </c>
      <c r="O1166" s="6">
        <v>42461</v>
      </c>
      <c r="P1166" s="5" t="str">
        <f t="shared" si="119"/>
        <v>No</v>
      </c>
      <c r="Q1166" s="201"/>
      <c r="R1166" s="6">
        <v>42095</v>
      </c>
      <c r="S1166" s="48"/>
      <c r="U1166" s="48"/>
    </row>
    <row r="1167" spans="1:21" ht="14.5" hidden="1" x14ac:dyDescent="0.35">
      <c r="A1167" s="387" t="s">
        <v>1092</v>
      </c>
      <c r="B1167" s="89" t="s">
        <v>1120</v>
      </c>
      <c r="C1167" s="392" t="s">
        <v>968</v>
      </c>
      <c r="D1167" s="387" t="s">
        <v>540</v>
      </c>
      <c r="E1167" s="387">
        <v>130</v>
      </c>
      <c r="F1167" s="387" t="s">
        <v>1094</v>
      </c>
      <c r="G1167" s="387"/>
      <c r="H1167" s="387"/>
      <c r="I1167" s="387">
        <v>0</v>
      </c>
      <c r="L1167" s="393">
        <v>0</v>
      </c>
      <c r="O1167" s="6">
        <f>IF(P1167="Yes",'MD Rates'!$B$1,R1167)</f>
        <v>42461</v>
      </c>
      <c r="P1167" s="5" t="str">
        <f t="shared" si="119"/>
        <v>No</v>
      </c>
      <c r="Q1167" s="201"/>
      <c r="R1167" s="6">
        <v>42461</v>
      </c>
      <c r="S1167" s="48"/>
      <c r="U1167" s="48"/>
    </row>
    <row r="1168" spans="1:21" ht="14.5" hidden="1" x14ac:dyDescent="0.35">
      <c r="A1168" s="387" t="s">
        <v>1092</v>
      </c>
      <c r="B1168" s="89" t="s">
        <v>1120</v>
      </c>
      <c r="C1168" s="392" t="s">
        <v>968</v>
      </c>
      <c r="D1168" s="387" t="s">
        <v>541</v>
      </c>
      <c r="E1168" s="387">
        <v>130</v>
      </c>
      <c r="F1168" s="387" t="s">
        <v>1093</v>
      </c>
      <c r="G1168" s="387"/>
      <c r="H1168" s="387"/>
      <c r="I1168" s="387">
        <v>0</v>
      </c>
      <c r="L1168" s="393">
        <v>0</v>
      </c>
      <c r="O1168" s="6">
        <v>42461</v>
      </c>
      <c r="P1168" s="5" t="str">
        <f t="shared" si="119"/>
        <v>No</v>
      </c>
      <c r="Q1168" s="201"/>
      <c r="R1168" s="6">
        <v>42095</v>
      </c>
      <c r="S1168" s="48"/>
      <c r="U1168" s="48"/>
    </row>
    <row r="1169" spans="1:21" ht="14.5" hidden="1" x14ac:dyDescent="0.35">
      <c r="A1169" s="387" t="s">
        <v>1092</v>
      </c>
      <c r="B1169" s="89" t="s">
        <v>1120</v>
      </c>
      <c r="C1169" s="392" t="s">
        <v>968</v>
      </c>
      <c r="D1169" s="387" t="s">
        <v>541</v>
      </c>
      <c r="E1169" s="387">
        <v>130</v>
      </c>
      <c r="F1169" s="387" t="s">
        <v>1094</v>
      </c>
      <c r="G1169" s="387"/>
      <c r="H1169" s="387"/>
      <c r="I1169" s="387">
        <v>0</v>
      </c>
      <c r="L1169" s="393">
        <v>0</v>
      </c>
      <c r="O1169" s="6">
        <f>IF(P1169="Yes",'MD Rates'!$B$1,R1169)</f>
        <v>42461</v>
      </c>
      <c r="P1169" s="5" t="str">
        <f t="shared" si="119"/>
        <v>No</v>
      </c>
      <c r="Q1169" s="201"/>
      <c r="R1169" s="6">
        <v>42461</v>
      </c>
      <c r="S1169" s="48"/>
      <c r="U1169" s="48"/>
    </row>
    <row r="1170" spans="1:21" ht="14.5" hidden="1" x14ac:dyDescent="0.35">
      <c r="A1170" s="387" t="s">
        <v>1092</v>
      </c>
      <c r="B1170" s="89" t="s">
        <v>1120</v>
      </c>
      <c r="C1170" s="392" t="s">
        <v>968</v>
      </c>
      <c r="D1170" s="387" t="s">
        <v>542</v>
      </c>
      <c r="E1170" s="387">
        <v>130</v>
      </c>
      <c r="F1170" s="387" t="s">
        <v>1093</v>
      </c>
      <c r="G1170" s="387"/>
      <c r="H1170" s="387"/>
      <c r="I1170" s="387">
        <v>0</v>
      </c>
      <c r="L1170" s="393">
        <v>0</v>
      </c>
      <c r="O1170" s="6">
        <v>42461</v>
      </c>
      <c r="P1170" s="5" t="str">
        <f t="shared" si="119"/>
        <v>No</v>
      </c>
      <c r="Q1170" s="201"/>
      <c r="R1170" s="6">
        <v>42095</v>
      </c>
      <c r="S1170" s="48"/>
      <c r="U1170" s="48"/>
    </row>
    <row r="1171" spans="1:21" ht="14.5" hidden="1" x14ac:dyDescent="0.35">
      <c r="A1171" s="387" t="s">
        <v>1092</v>
      </c>
      <c r="B1171" s="89" t="s">
        <v>1120</v>
      </c>
      <c r="C1171" s="392" t="s">
        <v>968</v>
      </c>
      <c r="D1171" s="387" t="s">
        <v>542</v>
      </c>
      <c r="E1171" s="387">
        <v>130</v>
      </c>
      <c r="F1171" s="387" t="s">
        <v>1094</v>
      </c>
      <c r="G1171" s="387"/>
      <c r="H1171" s="387"/>
      <c r="I1171" s="387">
        <v>0</v>
      </c>
      <c r="L1171" s="393">
        <v>0</v>
      </c>
      <c r="O1171" s="6">
        <f>IF(P1171="Yes",'MD Rates'!$B$1,R1171)</f>
        <v>42461</v>
      </c>
      <c r="P1171" s="5" t="str">
        <f t="shared" si="119"/>
        <v>No</v>
      </c>
      <c r="Q1171" s="201"/>
      <c r="R1171" s="6">
        <v>42461</v>
      </c>
      <c r="S1171" s="48"/>
      <c r="U1171" s="48"/>
    </row>
    <row r="1172" spans="1:21" ht="14.5" hidden="1" x14ac:dyDescent="0.35">
      <c r="A1172" s="387" t="s">
        <v>1092</v>
      </c>
      <c r="B1172" s="89" t="s">
        <v>1120</v>
      </c>
      <c r="C1172" s="392" t="s">
        <v>968</v>
      </c>
      <c r="D1172" s="387" t="s">
        <v>543</v>
      </c>
      <c r="E1172" s="387">
        <v>130</v>
      </c>
      <c r="F1172" s="387" t="s">
        <v>1093</v>
      </c>
      <c r="G1172" s="387"/>
      <c r="H1172" s="387"/>
      <c r="I1172" s="387">
        <v>0</v>
      </c>
      <c r="L1172" s="393">
        <v>0</v>
      </c>
      <c r="O1172" s="6">
        <v>42461</v>
      </c>
      <c r="P1172" s="5" t="str">
        <f t="shared" si="119"/>
        <v>No</v>
      </c>
      <c r="Q1172" s="201"/>
      <c r="R1172" s="6">
        <v>42095</v>
      </c>
      <c r="S1172" s="48"/>
      <c r="U1172" s="48"/>
    </row>
    <row r="1173" spans="1:21" ht="14.5" hidden="1" x14ac:dyDescent="0.35">
      <c r="A1173" s="387" t="s">
        <v>1092</v>
      </c>
      <c r="B1173" s="89" t="s">
        <v>1120</v>
      </c>
      <c r="C1173" s="392" t="s">
        <v>968</v>
      </c>
      <c r="D1173" s="387" t="s">
        <v>543</v>
      </c>
      <c r="E1173" s="387">
        <v>130</v>
      </c>
      <c r="F1173" s="387" t="s">
        <v>1094</v>
      </c>
      <c r="G1173" s="387"/>
      <c r="H1173" s="387"/>
      <c r="I1173" s="387">
        <v>0</v>
      </c>
      <c r="L1173" s="393">
        <v>0</v>
      </c>
      <c r="O1173" s="6">
        <f>IF(P1173="Yes",'MD Rates'!$B$1,R1173)</f>
        <v>42461</v>
      </c>
      <c r="P1173" s="5" t="str">
        <f t="shared" si="119"/>
        <v>No</v>
      </c>
      <c r="Q1173" s="201"/>
      <c r="R1173" s="6">
        <v>42461</v>
      </c>
      <c r="S1173" s="48"/>
      <c r="U1173" s="48"/>
    </row>
    <row r="1174" spans="1:21" ht="14.5" hidden="1" x14ac:dyDescent="0.35">
      <c r="A1174" s="387" t="s">
        <v>1092</v>
      </c>
      <c r="B1174" s="89" t="s">
        <v>1120</v>
      </c>
      <c r="C1174" s="392" t="s">
        <v>968</v>
      </c>
      <c r="D1174" s="387" t="s">
        <v>544</v>
      </c>
      <c r="E1174" s="387">
        <v>130</v>
      </c>
      <c r="F1174" s="387" t="s">
        <v>1093</v>
      </c>
      <c r="G1174" s="387"/>
      <c r="H1174" s="387"/>
      <c r="I1174" s="387">
        <v>0</v>
      </c>
      <c r="L1174" s="393">
        <v>0</v>
      </c>
      <c r="O1174" s="6">
        <v>42461</v>
      </c>
      <c r="P1174" s="5" t="str">
        <f t="shared" si="119"/>
        <v>No</v>
      </c>
      <c r="Q1174" s="201"/>
      <c r="R1174" s="6">
        <v>42095</v>
      </c>
      <c r="S1174" s="48"/>
      <c r="U1174" s="48"/>
    </row>
    <row r="1175" spans="1:21" ht="14.5" hidden="1" x14ac:dyDescent="0.35">
      <c r="A1175" s="387" t="s">
        <v>1092</v>
      </c>
      <c r="B1175" s="89" t="s">
        <v>1120</v>
      </c>
      <c r="C1175" s="392" t="s">
        <v>968</v>
      </c>
      <c r="D1175" s="387" t="s">
        <v>544</v>
      </c>
      <c r="E1175" s="387">
        <v>130</v>
      </c>
      <c r="F1175" s="387" t="s">
        <v>1094</v>
      </c>
      <c r="G1175" s="387"/>
      <c r="H1175" s="387"/>
      <c r="I1175" s="387">
        <v>0</v>
      </c>
      <c r="L1175" s="393">
        <v>0</v>
      </c>
      <c r="O1175" s="6">
        <f>IF(P1175="Yes",'MD Rates'!$B$1,R1175)</f>
        <v>42461</v>
      </c>
      <c r="P1175" s="5" t="str">
        <f t="shared" si="119"/>
        <v>No</v>
      </c>
      <c r="Q1175" s="201"/>
      <c r="R1175" s="6">
        <v>42461</v>
      </c>
      <c r="S1175" s="48"/>
      <c r="U1175" s="48"/>
    </row>
    <row r="1176" spans="1:21" ht="14.5" hidden="1" x14ac:dyDescent="0.35">
      <c r="A1176" s="387" t="s">
        <v>1092</v>
      </c>
      <c r="B1176" s="89" t="s">
        <v>1120</v>
      </c>
      <c r="C1176" s="392" t="s">
        <v>968</v>
      </c>
      <c r="D1176" s="387" t="s">
        <v>545</v>
      </c>
      <c r="E1176" s="387">
        <v>130</v>
      </c>
      <c r="F1176" s="387" t="s">
        <v>1093</v>
      </c>
      <c r="G1176" s="387"/>
      <c r="H1176" s="387"/>
      <c r="I1176" s="387">
        <v>0</v>
      </c>
      <c r="L1176" s="393">
        <v>0</v>
      </c>
      <c r="O1176" s="6">
        <v>42461</v>
      </c>
      <c r="P1176" s="5" t="str">
        <f t="shared" si="119"/>
        <v>No</v>
      </c>
      <c r="Q1176" s="201"/>
      <c r="R1176" s="6">
        <v>42095</v>
      </c>
      <c r="S1176" s="48"/>
      <c r="U1176" s="48"/>
    </row>
    <row r="1177" spans="1:21" ht="14.5" hidden="1" x14ac:dyDescent="0.35">
      <c r="A1177" s="387" t="s">
        <v>1092</v>
      </c>
      <c r="B1177" s="89" t="s">
        <v>1120</v>
      </c>
      <c r="C1177" s="392" t="s">
        <v>968</v>
      </c>
      <c r="D1177" s="387" t="s">
        <v>545</v>
      </c>
      <c r="E1177" s="387">
        <v>130</v>
      </c>
      <c r="F1177" s="387" t="s">
        <v>1094</v>
      </c>
      <c r="G1177" s="387"/>
      <c r="H1177" s="387"/>
      <c r="I1177" s="387">
        <v>0</v>
      </c>
      <c r="L1177" s="393">
        <v>0</v>
      </c>
      <c r="O1177" s="6">
        <f>IF(P1177="Yes",'MD Rates'!$B$1,R1177)</f>
        <v>42461</v>
      </c>
      <c r="P1177" s="5" t="str">
        <f t="shared" si="119"/>
        <v>No</v>
      </c>
      <c r="Q1177" s="201"/>
      <c r="R1177" s="6">
        <v>42461</v>
      </c>
      <c r="S1177" s="48"/>
      <c r="U1177" s="48"/>
    </row>
    <row r="1178" spans="1:21" ht="14.5" hidden="1" x14ac:dyDescent="0.35">
      <c r="A1178" s="387" t="s">
        <v>1092</v>
      </c>
      <c r="B1178" s="89" t="s">
        <v>1120</v>
      </c>
      <c r="C1178" s="392" t="s">
        <v>968</v>
      </c>
      <c r="D1178" s="387" t="s">
        <v>546</v>
      </c>
      <c r="E1178" s="387">
        <v>130</v>
      </c>
      <c r="F1178" s="387" t="s">
        <v>1093</v>
      </c>
      <c r="G1178" s="387"/>
      <c r="H1178" s="387"/>
      <c r="I1178" s="387">
        <v>0</v>
      </c>
      <c r="L1178" s="393">
        <v>0</v>
      </c>
      <c r="O1178" s="6">
        <v>42461</v>
      </c>
      <c r="P1178" s="5" t="str">
        <f t="shared" si="119"/>
        <v>No</v>
      </c>
      <c r="Q1178" s="201"/>
      <c r="R1178" s="6">
        <v>42095</v>
      </c>
      <c r="S1178" s="48"/>
      <c r="U1178" s="48"/>
    </row>
    <row r="1179" spans="1:21" ht="14.5" hidden="1" x14ac:dyDescent="0.35">
      <c r="A1179" s="387" t="s">
        <v>1092</v>
      </c>
      <c r="B1179" s="89" t="s">
        <v>1120</v>
      </c>
      <c r="C1179" s="392" t="s">
        <v>968</v>
      </c>
      <c r="D1179" s="387" t="s">
        <v>546</v>
      </c>
      <c r="E1179" s="387">
        <v>130</v>
      </c>
      <c r="F1179" s="387" t="s">
        <v>1094</v>
      </c>
      <c r="G1179" s="387"/>
      <c r="H1179" s="387"/>
      <c r="I1179" s="387">
        <v>0</v>
      </c>
      <c r="L1179" s="393">
        <v>0</v>
      </c>
      <c r="O1179" s="6">
        <f>IF(P1179="Yes",'MD Rates'!$B$1,R1179)</f>
        <v>42461</v>
      </c>
      <c r="P1179" s="5" t="str">
        <f t="shared" si="119"/>
        <v>No</v>
      </c>
      <c r="Q1179" s="201"/>
      <c r="R1179" s="6">
        <v>42461</v>
      </c>
      <c r="S1179" s="48"/>
      <c r="U1179" s="48"/>
    </row>
    <row r="1180" spans="1:21" ht="14.5" hidden="1" x14ac:dyDescent="0.35">
      <c r="A1180" s="387" t="s">
        <v>1092</v>
      </c>
      <c r="B1180" s="89" t="s">
        <v>1120</v>
      </c>
      <c r="C1180" s="392" t="s">
        <v>968</v>
      </c>
      <c r="D1180" s="387" t="s">
        <v>547</v>
      </c>
      <c r="E1180" s="387">
        <v>130</v>
      </c>
      <c r="F1180" s="387" t="s">
        <v>1093</v>
      </c>
      <c r="G1180" s="387"/>
      <c r="H1180" s="387"/>
      <c r="I1180" s="387">
        <v>0</v>
      </c>
      <c r="L1180" s="393">
        <v>0</v>
      </c>
      <c r="O1180" s="6">
        <v>42461</v>
      </c>
      <c r="P1180" s="5" t="str">
        <f t="shared" si="119"/>
        <v>No</v>
      </c>
      <c r="Q1180" s="201"/>
      <c r="R1180" s="6">
        <v>42095</v>
      </c>
      <c r="S1180" s="48"/>
      <c r="U1180" s="48"/>
    </row>
    <row r="1181" spans="1:21" ht="14.5" hidden="1" x14ac:dyDescent="0.35">
      <c r="A1181" s="387" t="s">
        <v>1092</v>
      </c>
      <c r="B1181" s="89" t="s">
        <v>1120</v>
      </c>
      <c r="C1181" s="392" t="s">
        <v>968</v>
      </c>
      <c r="D1181" s="387" t="s">
        <v>547</v>
      </c>
      <c r="E1181" s="387">
        <v>130</v>
      </c>
      <c r="F1181" s="387" t="s">
        <v>1094</v>
      </c>
      <c r="G1181" s="387"/>
      <c r="H1181" s="387"/>
      <c r="I1181" s="387">
        <v>0</v>
      </c>
      <c r="L1181" s="393">
        <v>0</v>
      </c>
      <c r="O1181" s="6">
        <f>IF(P1181="Yes",'MD Rates'!$B$1,R1181)</f>
        <v>42461</v>
      </c>
      <c r="P1181" s="5" t="str">
        <f t="shared" si="119"/>
        <v>No</v>
      </c>
      <c r="Q1181" s="201"/>
      <c r="R1181" s="6">
        <v>42461</v>
      </c>
      <c r="S1181" s="48"/>
      <c r="U1181" s="48"/>
    </row>
    <row r="1182" spans="1:21" ht="14.5" hidden="1" x14ac:dyDescent="0.35">
      <c r="A1182" s="387" t="s">
        <v>1092</v>
      </c>
      <c r="B1182" s="89" t="s">
        <v>1120</v>
      </c>
      <c r="C1182" s="392" t="s">
        <v>968</v>
      </c>
      <c r="D1182" s="387" t="s">
        <v>548</v>
      </c>
      <c r="E1182" s="387">
        <v>130</v>
      </c>
      <c r="F1182" s="387" t="s">
        <v>1093</v>
      </c>
      <c r="G1182" s="387"/>
      <c r="H1182" s="387"/>
      <c r="I1182" s="387">
        <v>0</v>
      </c>
      <c r="L1182" s="393">
        <v>0</v>
      </c>
      <c r="O1182" s="6">
        <v>42461</v>
      </c>
      <c r="P1182" s="5" t="str">
        <f t="shared" si="119"/>
        <v>No</v>
      </c>
      <c r="Q1182" s="201"/>
      <c r="R1182" s="6">
        <v>42095</v>
      </c>
      <c r="S1182" s="48"/>
      <c r="U1182" s="48"/>
    </row>
    <row r="1183" spans="1:21" ht="14.5" hidden="1" x14ac:dyDescent="0.35">
      <c r="A1183" s="387" t="s">
        <v>1092</v>
      </c>
      <c r="B1183" s="89" t="s">
        <v>1120</v>
      </c>
      <c r="C1183" s="392" t="s">
        <v>968</v>
      </c>
      <c r="D1183" s="387" t="s">
        <v>548</v>
      </c>
      <c r="E1183" s="387">
        <v>130</v>
      </c>
      <c r="F1183" s="387" t="s">
        <v>1094</v>
      </c>
      <c r="G1183" s="387"/>
      <c r="H1183" s="387"/>
      <c r="I1183" s="387">
        <v>0</v>
      </c>
      <c r="L1183" s="393">
        <v>0</v>
      </c>
      <c r="O1183" s="6">
        <f>IF(P1183="Yes",'MD Rates'!$B$1,R1183)</f>
        <v>42461</v>
      </c>
      <c r="P1183" s="5" t="str">
        <f t="shared" si="119"/>
        <v>No</v>
      </c>
      <c r="Q1183" s="201"/>
      <c r="R1183" s="6">
        <v>42461</v>
      </c>
      <c r="S1183" s="48"/>
      <c r="U1183" s="48"/>
    </row>
    <row r="1184" spans="1:21" ht="14.5" hidden="1" x14ac:dyDescent="0.35">
      <c r="A1184" s="387" t="s">
        <v>1092</v>
      </c>
      <c r="B1184" s="89" t="s">
        <v>1120</v>
      </c>
      <c r="C1184" s="392" t="s">
        <v>968</v>
      </c>
      <c r="D1184" s="387" t="s">
        <v>549</v>
      </c>
      <c r="E1184" s="387">
        <v>130</v>
      </c>
      <c r="F1184" s="387" t="s">
        <v>1093</v>
      </c>
      <c r="G1184" s="387"/>
      <c r="H1184" s="387"/>
      <c r="I1184" s="387">
        <v>0</v>
      </c>
      <c r="L1184" s="393">
        <v>0</v>
      </c>
      <c r="O1184" s="6">
        <v>42461</v>
      </c>
      <c r="P1184" s="5" t="str">
        <f t="shared" si="119"/>
        <v>No</v>
      </c>
      <c r="Q1184" s="201"/>
      <c r="R1184" s="6">
        <v>42095</v>
      </c>
      <c r="S1184" s="48"/>
      <c r="U1184" s="48"/>
    </row>
    <row r="1185" spans="1:21" ht="14.5" hidden="1" x14ac:dyDescent="0.35">
      <c r="A1185" s="387" t="s">
        <v>1092</v>
      </c>
      <c r="B1185" s="89" t="s">
        <v>1120</v>
      </c>
      <c r="C1185" s="392" t="s">
        <v>968</v>
      </c>
      <c r="D1185" s="387" t="s">
        <v>549</v>
      </c>
      <c r="E1185" s="387">
        <v>130</v>
      </c>
      <c r="F1185" s="387" t="s">
        <v>1094</v>
      </c>
      <c r="G1185" s="387"/>
      <c r="H1185" s="387"/>
      <c r="I1185" s="387">
        <v>0</v>
      </c>
      <c r="L1185" s="393">
        <v>0</v>
      </c>
      <c r="O1185" s="6">
        <f>IF(P1185="Yes",'MD Rates'!$B$1,R1185)</f>
        <v>42461</v>
      </c>
      <c r="P1185" s="5" t="str">
        <f t="shared" si="119"/>
        <v>No</v>
      </c>
      <c r="Q1185" s="201"/>
      <c r="R1185" s="6">
        <v>42461</v>
      </c>
      <c r="S1185" s="48"/>
      <c r="U1185" s="48"/>
    </row>
    <row r="1186" spans="1:21" ht="14.5" hidden="1" x14ac:dyDescent="0.35">
      <c r="A1186" s="387" t="s">
        <v>1092</v>
      </c>
      <c r="B1186" s="89" t="s">
        <v>1120</v>
      </c>
      <c r="C1186" s="392" t="s">
        <v>968</v>
      </c>
      <c r="D1186" s="387" t="s">
        <v>550</v>
      </c>
      <c r="E1186" s="387">
        <v>130</v>
      </c>
      <c r="F1186" s="387" t="s">
        <v>1093</v>
      </c>
      <c r="G1186" s="387"/>
      <c r="H1186" s="387"/>
      <c r="I1186" s="387">
        <v>0</v>
      </c>
      <c r="L1186" s="393">
        <v>0</v>
      </c>
      <c r="O1186" s="6">
        <v>42461</v>
      </c>
      <c r="P1186" s="5" t="str">
        <f t="shared" si="119"/>
        <v>No</v>
      </c>
      <c r="Q1186" s="201"/>
      <c r="R1186" s="6">
        <v>42095</v>
      </c>
      <c r="S1186" s="48"/>
      <c r="U1186" s="48"/>
    </row>
    <row r="1187" spans="1:21" ht="14.5" hidden="1" x14ac:dyDescent="0.35">
      <c r="A1187" s="387" t="s">
        <v>1092</v>
      </c>
      <c r="B1187" s="89" t="s">
        <v>1120</v>
      </c>
      <c r="C1187" s="392" t="s">
        <v>968</v>
      </c>
      <c r="D1187" s="387" t="s">
        <v>550</v>
      </c>
      <c r="E1187" s="387">
        <v>130</v>
      </c>
      <c r="F1187" s="387" t="s">
        <v>1094</v>
      </c>
      <c r="G1187" s="387"/>
      <c r="H1187" s="387"/>
      <c r="I1187" s="387">
        <v>0</v>
      </c>
      <c r="L1187" s="393">
        <v>0</v>
      </c>
      <c r="O1187" s="6">
        <f>IF(P1187="Yes",'MD Rates'!$B$1,R1187)</f>
        <v>42461</v>
      </c>
      <c r="P1187" s="5" t="str">
        <f t="shared" si="119"/>
        <v>No</v>
      </c>
      <c r="Q1187" s="201"/>
      <c r="R1187" s="6">
        <v>42461</v>
      </c>
      <c r="S1187" s="48"/>
      <c r="U1187" s="48"/>
    </row>
    <row r="1188" spans="1:21" ht="14.5" hidden="1" x14ac:dyDescent="0.35">
      <c r="A1188" s="387" t="s">
        <v>1092</v>
      </c>
      <c r="B1188" s="89" t="s">
        <v>1120</v>
      </c>
      <c r="C1188" s="392" t="s">
        <v>968</v>
      </c>
      <c r="D1188" s="387" t="s">
        <v>551</v>
      </c>
      <c r="E1188" s="387">
        <v>130</v>
      </c>
      <c r="F1188" s="387" t="s">
        <v>1093</v>
      </c>
      <c r="G1188" s="387"/>
      <c r="H1188" s="387"/>
      <c r="I1188" s="387">
        <v>0</v>
      </c>
      <c r="L1188" s="393">
        <v>0</v>
      </c>
      <c r="O1188" s="6">
        <v>42461</v>
      </c>
      <c r="P1188" s="5" t="str">
        <f t="shared" si="119"/>
        <v>No</v>
      </c>
      <c r="Q1188" s="201"/>
      <c r="R1188" s="6">
        <v>42095</v>
      </c>
      <c r="S1188" s="48"/>
      <c r="U1188" s="48"/>
    </row>
    <row r="1189" spans="1:21" ht="14.5" hidden="1" x14ac:dyDescent="0.35">
      <c r="A1189" s="387" t="s">
        <v>1092</v>
      </c>
      <c r="B1189" s="89" t="s">
        <v>1120</v>
      </c>
      <c r="C1189" s="392" t="s">
        <v>968</v>
      </c>
      <c r="D1189" s="387" t="s">
        <v>551</v>
      </c>
      <c r="E1189" s="387">
        <v>130</v>
      </c>
      <c r="F1189" s="387" t="s">
        <v>1094</v>
      </c>
      <c r="G1189" s="387"/>
      <c r="H1189" s="387"/>
      <c r="I1189" s="387">
        <v>0</v>
      </c>
      <c r="L1189" s="393">
        <v>0</v>
      </c>
      <c r="O1189" s="6">
        <f>IF(P1189="Yes",'MD Rates'!$B$1,R1189)</f>
        <v>42461</v>
      </c>
      <c r="P1189" s="5" t="str">
        <f t="shared" si="119"/>
        <v>No</v>
      </c>
      <c r="Q1189" s="201"/>
      <c r="R1189" s="6">
        <v>42461</v>
      </c>
      <c r="S1189" s="48"/>
      <c r="U1189" s="48"/>
    </row>
    <row r="1190" spans="1:21" ht="14.5" hidden="1" x14ac:dyDescent="0.35">
      <c r="A1190" s="387" t="s">
        <v>1092</v>
      </c>
      <c r="B1190" s="89" t="s">
        <v>1120</v>
      </c>
      <c r="C1190" s="392" t="s">
        <v>968</v>
      </c>
      <c r="D1190" s="387" t="s">
        <v>552</v>
      </c>
      <c r="E1190" s="387">
        <v>130</v>
      </c>
      <c r="F1190" s="387" t="s">
        <v>1093</v>
      </c>
      <c r="G1190" s="387"/>
      <c r="H1190" s="387"/>
      <c r="I1190" s="387">
        <v>0</v>
      </c>
      <c r="L1190" s="393">
        <v>0</v>
      </c>
      <c r="O1190" s="6">
        <v>42461</v>
      </c>
      <c r="P1190" s="5" t="str">
        <f t="shared" si="119"/>
        <v>No</v>
      </c>
      <c r="Q1190" s="201"/>
      <c r="R1190" s="6">
        <v>42095</v>
      </c>
      <c r="S1190" s="48"/>
      <c r="U1190" s="48"/>
    </row>
    <row r="1191" spans="1:21" ht="14.5" hidden="1" x14ac:dyDescent="0.35">
      <c r="A1191" s="387" t="s">
        <v>1092</v>
      </c>
      <c r="B1191" s="89" t="s">
        <v>1120</v>
      </c>
      <c r="C1191" s="392" t="s">
        <v>968</v>
      </c>
      <c r="D1191" s="387" t="s">
        <v>552</v>
      </c>
      <c r="E1191" s="387">
        <v>130</v>
      </c>
      <c r="F1191" s="387" t="s">
        <v>1094</v>
      </c>
      <c r="G1191" s="387"/>
      <c r="H1191" s="387"/>
      <c r="I1191" s="387">
        <v>0</v>
      </c>
      <c r="L1191" s="393">
        <v>0</v>
      </c>
      <c r="O1191" s="6">
        <f>IF(P1191="Yes",'MD Rates'!$B$1,R1191)</f>
        <v>42461</v>
      </c>
      <c r="P1191" s="5" t="str">
        <f t="shared" si="119"/>
        <v>No</v>
      </c>
      <c r="Q1191" s="201"/>
      <c r="R1191" s="6">
        <v>42461</v>
      </c>
      <c r="S1191" s="48"/>
      <c r="U1191" s="48"/>
    </row>
    <row r="1192" spans="1:21" ht="14.5" hidden="1" x14ac:dyDescent="0.35">
      <c r="A1192" s="387" t="s">
        <v>1092</v>
      </c>
      <c r="B1192" s="89" t="s">
        <v>1120</v>
      </c>
      <c r="C1192" s="392" t="s">
        <v>968</v>
      </c>
      <c r="D1192" s="387" t="s">
        <v>553</v>
      </c>
      <c r="E1192" s="387">
        <v>130</v>
      </c>
      <c r="F1192" s="387" t="s">
        <v>1093</v>
      </c>
      <c r="G1192" s="387"/>
      <c r="H1192" s="387"/>
      <c r="I1192" s="387">
        <v>0</v>
      </c>
      <c r="L1192" s="393">
        <v>0</v>
      </c>
      <c r="O1192" s="6">
        <v>42461</v>
      </c>
      <c r="P1192" s="5" t="str">
        <f t="shared" si="119"/>
        <v>No</v>
      </c>
      <c r="Q1192" s="201"/>
      <c r="R1192" s="6">
        <v>42095</v>
      </c>
      <c r="S1192" s="48"/>
      <c r="U1192" s="48"/>
    </row>
    <row r="1193" spans="1:21" ht="14.5" hidden="1" x14ac:dyDescent="0.35">
      <c r="A1193" s="387" t="s">
        <v>1092</v>
      </c>
      <c r="B1193" s="89" t="s">
        <v>1120</v>
      </c>
      <c r="C1193" s="392" t="s">
        <v>968</v>
      </c>
      <c r="D1193" s="387" t="s">
        <v>553</v>
      </c>
      <c r="E1193" s="387">
        <v>130</v>
      </c>
      <c r="F1193" s="387" t="s">
        <v>1094</v>
      </c>
      <c r="G1193" s="387"/>
      <c r="H1193" s="387"/>
      <c r="I1193" s="387">
        <v>0</v>
      </c>
      <c r="L1193" s="393">
        <v>0</v>
      </c>
      <c r="O1193" s="6">
        <f>IF(P1193="Yes",'MD Rates'!$B$1,R1193)</f>
        <v>42461</v>
      </c>
      <c r="P1193" s="5" t="str">
        <f t="shared" si="119"/>
        <v>No</v>
      </c>
      <c r="Q1193" s="201"/>
      <c r="R1193" s="6">
        <v>42461</v>
      </c>
      <c r="S1193" s="48"/>
      <c r="U1193" s="48"/>
    </row>
    <row r="1194" spans="1:21" ht="14.5" hidden="1" x14ac:dyDescent="0.35">
      <c r="A1194" s="387" t="s">
        <v>1092</v>
      </c>
      <c r="B1194" s="89" t="s">
        <v>1120</v>
      </c>
      <c r="C1194" s="392" t="s">
        <v>968</v>
      </c>
      <c r="D1194" s="387" t="s">
        <v>554</v>
      </c>
      <c r="E1194" s="387">
        <v>130</v>
      </c>
      <c r="F1194" s="387" t="s">
        <v>1093</v>
      </c>
      <c r="G1194" s="387"/>
      <c r="H1194" s="387"/>
      <c r="I1194" s="387">
        <v>0</v>
      </c>
      <c r="L1194" s="393">
        <v>0</v>
      </c>
      <c r="O1194" s="6">
        <v>42461</v>
      </c>
      <c r="P1194" s="5" t="str">
        <f t="shared" si="119"/>
        <v>No</v>
      </c>
      <c r="Q1194" s="201"/>
      <c r="R1194" s="6">
        <v>42095</v>
      </c>
      <c r="S1194" s="48"/>
      <c r="U1194" s="48"/>
    </row>
    <row r="1195" spans="1:21" ht="14.5" hidden="1" x14ac:dyDescent="0.35">
      <c r="A1195" s="387" t="s">
        <v>1092</v>
      </c>
      <c r="B1195" s="89" t="s">
        <v>1120</v>
      </c>
      <c r="C1195" s="392" t="s">
        <v>968</v>
      </c>
      <c r="D1195" s="387" t="s">
        <v>554</v>
      </c>
      <c r="E1195" s="387">
        <v>130</v>
      </c>
      <c r="F1195" s="387" t="s">
        <v>1094</v>
      </c>
      <c r="G1195" s="387"/>
      <c r="H1195" s="387"/>
      <c r="I1195" s="387">
        <v>0</v>
      </c>
      <c r="L1195" s="393">
        <v>0</v>
      </c>
      <c r="O1195" s="6">
        <f>IF(P1195="Yes",'MD Rates'!$B$1,R1195)</f>
        <v>42461</v>
      </c>
      <c r="P1195" s="5" t="str">
        <f t="shared" si="119"/>
        <v>No</v>
      </c>
      <c r="Q1195" s="201"/>
      <c r="R1195" s="6">
        <v>42461</v>
      </c>
      <c r="S1195" s="48"/>
      <c r="U1195" s="48"/>
    </row>
    <row r="1196" spans="1:21" ht="14.5" hidden="1" x14ac:dyDescent="0.35">
      <c r="A1196" s="387" t="s">
        <v>1092</v>
      </c>
      <c r="B1196" s="89" t="s">
        <v>1120</v>
      </c>
      <c r="C1196" s="392" t="s">
        <v>968</v>
      </c>
      <c r="D1196" s="387" t="s">
        <v>555</v>
      </c>
      <c r="E1196" s="387">
        <v>130</v>
      </c>
      <c r="F1196" s="387" t="s">
        <v>1093</v>
      </c>
      <c r="G1196" s="387"/>
      <c r="H1196" s="387"/>
      <c r="I1196" s="387">
        <v>0</v>
      </c>
      <c r="L1196" s="393">
        <v>0</v>
      </c>
      <c r="O1196" s="6">
        <v>42461</v>
      </c>
      <c r="P1196" s="5" t="str">
        <f t="shared" si="119"/>
        <v>No</v>
      </c>
      <c r="Q1196" s="201"/>
      <c r="R1196" s="6">
        <v>42095</v>
      </c>
      <c r="S1196" s="48"/>
      <c r="U1196" s="48"/>
    </row>
    <row r="1197" spans="1:21" ht="14.5" hidden="1" x14ac:dyDescent="0.35">
      <c r="A1197" s="387" t="s">
        <v>1092</v>
      </c>
      <c r="B1197" s="89" t="s">
        <v>1120</v>
      </c>
      <c r="C1197" s="392" t="s">
        <v>968</v>
      </c>
      <c r="D1197" s="387" t="s">
        <v>555</v>
      </c>
      <c r="E1197" s="387">
        <v>130</v>
      </c>
      <c r="F1197" s="387" t="s">
        <v>1094</v>
      </c>
      <c r="G1197" s="387"/>
      <c r="H1197" s="387"/>
      <c r="I1197" s="387">
        <v>0</v>
      </c>
      <c r="L1197" s="393">
        <v>0</v>
      </c>
      <c r="O1197" s="6">
        <f>IF(P1197="Yes",'MD Rates'!$B$1,R1197)</f>
        <v>42461</v>
      </c>
      <c r="P1197" s="5" t="str">
        <f t="shared" si="119"/>
        <v>No</v>
      </c>
      <c r="Q1197" s="201"/>
      <c r="R1197" s="6">
        <v>42461</v>
      </c>
      <c r="S1197" s="48"/>
      <c r="U1197" s="48"/>
    </row>
    <row r="1198" spans="1:21" ht="14.5" hidden="1" x14ac:dyDescent="0.35">
      <c r="A1198" s="387" t="s">
        <v>1092</v>
      </c>
      <c r="B1198" s="89" t="s">
        <v>1120</v>
      </c>
      <c r="C1198" s="392" t="s">
        <v>968</v>
      </c>
      <c r="D1198" s="387" t="s">
        <v>556</v>
      </c>
      <c r="E1198" s="387">
        <v>130</v>
      </c>
      <c r="F1198" s="387" t="s">
        <v>1093</v>
      </c>
      <c r="G1198" s="387"/>
      <c r="H1198" s="387"/>
      <c r="I1198" s="387">
        <v>0</v>
      </c>
      <c r="L1198" s="393">
        <v>0</v>
      </c>
      <c r="O1198" s="6">
        <v>42461</v>
      </c>
      <c r="P1198" s="5" t="str">
        <f t="shared" si="119"/>
        <v>No</v>
      </c>
      <c r="Q1198" s="201"/>
      <c r="R1198" s="6">
        <v>42095</v>
      </c>
      <c r="S1198" s="48"/>
      <c r="U1198" s="48"/>
    </row>
    <row r="1199" spans="1:21" ht="14.5" hidden="1" x14ac:dyDescent="0.35">
      <c r="A1199" s="387" t="s">
        <v>1092</v>
      </c>
      <c r="B1199" s="89" t="s">
        <v>1120</v>
      </c>
      <c r="C1199" s="392" t="s">
        <v>968</v>
      </c>
      <c r="D1199" s="387" t="s">
        <v>556</v>
      </c>
      <c r="E1199" s="387">
        <v>130</v>
      </c>
      <c r="F1199" s="387" t="s">
        <v>1094</v>
      </c>
      <c r="G1199" s="387"/>
      <c r="H1199" s="387"/>
      <c r="I1199" s="387">
        <v>0</v>
      </c>
      <c r="L1199" s="393">
        <v>0</v>
      </c>
      <c r="O1199" s="6">
        <f>IF(P1199="Yes",'MD Rates'!$B$1,R1199)</f>
        <v>42461</v>
      </c>
      <c r="P1199" s="5" t="str">
        <f t="shared" si="119"/>
        <v>No</v>
      </c>
      <c r="Q1199" s="201"/>
      <c r="R1199" s="6">
        <v>42461</v>
      </c>
      <c r="S1199" s="48"/>
      <c r="U1199" s="48"/>
    </row>
    <row r="1200" spans="1:21" ht="14.5" hidden="1" x14ac:dyDescent="0.35">
      <c r="A1200" s="387" t="s">
        <v>1092</v>
      </c>
      <c r="B1200" s="89" t="s">
        <v>1120</v>
      </c>
      <c r="C1200" s="392" t="s">
        <v>968</v>
      </c>
      <c r="D1200" s="387" t="s">
        <v>557</v>
      </c>
      <c r="E1200" s="387">
        <v>130</v>
      </c>
      <c r="F1200" s="387" t="s">
        <v>1093</v>
      </c>
      <c r="G1200" s="387"/>
      <c r="H1200" s="387"/>
      <c r="I1200" s="387">
        <v>0</v>
      </c>
      <c r="L1200" s="393">
        <v>0</v>
      </c>
      <c r="O1200" s="6">
        <v>42461</v>
      </c>
      <c r="P1200" s="5" t="str">
        <f t="shared" si="119"/>
        <v>No</v>
      </c>
      <c r="Q1200" s="201"/>
      <c r="R1200" s="6">
        <v>42095</v>
      </c>
      <c r="S1200" s="48"/>
      <c r="U1200" s="48"/>
    </row>
    <row r="1201" spans="1:21" ht="14.5" hidden="1" x14ac:dyDescent="0.35">
      <c r="A1201" s="387" t="s">
        <v>1092</v>
      </c>
      <c r="B1201" s="89" t="s">
        <v>1120</v>
      </c>
      <c r="C1201" s="392" t="s">
        <v>968</v>
      </c>
      <c r="D1201" s="387" t="s">
        <v>557</v>
      </c>
      <c r="E1201" s="387">
        <v>130</v>
      </c>
      <c r="F1201" s="387" t="s">
        <v>1094</v>
      </c>
      <c r="G1201" s="387"/>
      <c r="H1201" s="387"/>
      <c r="I1201" s="387">
        <v>0</v>
      </c>
      <c r="L1201" s="393">
        <v>0</v>
      </c>
      <c r="O1201" s="6">
        <f>IF(P1201="Yes",'MD Rates'!$B$1,R1201)</f>
        <v>42461</v>
      </c>
      <c r="P1201" s="5" t="str">
        <f t="shared" si="119"/>
        <v>No</v>
      </c>
      <c r="Q1201" s="201"/>
      <c r="R1201" s="6">
        <v>42461</v>
      </c>
      <c r="S1201" s="48"/>
      <c r="U1201" s="48"/>
    </row>
    <row r="1202" spans="1:21" ht="14.5" hidden="1" x14ac:dyDescent="0.35">
      <c r="A1202" s="387" t="s">
        <v>1092</v>
      </c>
      <c r="B1202" s="89" t="s">
        <v>1120</v>
      </c>
      <c r="C1202" s="392" t="s">
        <v>968</v>
      </c>
      <c r="D1202" s="387" t="s">
        <v>558</v>
      </c>
      <c r="E1202" s="387">
        <v>130</v>
      </c>
      <c r="F1202" s="387" t="s">
        <v>1093</v>
      </c>
      <c r="G1202" s="387"/>
      <c r="H1202" s="387"/>
      <c r="I1202" s="387">
        <v>0</v>
      </c>
      <c r="L1202" s="393">
        <v>0</v>
      </c>
      <c r="O1202" s="6">
        <v>42461</v>
      </c>
      <c r="P1202" s="5" t="str">
        <f t="shared" si="119"/>
        <v>No</v>
      </c>
      <c r="Q1202" s="201"/>
      <c r="R1202" s="6">
        <v>42095</v>
      </c>
      <c r="S1202" s="48"/>
      <c r="U1202" s="48"/>
    </row>
    <row r="1203" spans="1:21" ht="14.5" hidden="1" x14ac:dyDescent="0.35">
      <c r="A1203" s="387" t="s">
        <v>1092</v>
      </c>
      <c r="B1203" s="89" t="s">
        <v>1120</v>
      </c>
      <c r="C1203" s="392" t="s">
        <v>968</v>
      </c>
      <c r="D1203" s="387" t="s">
        <v>558</v>
      </c>
      <c r="E1203" s="387">
        <v>130</v>
      </c>
      <c r="F1203" s="387" t="s">
        <v>1094</v>
      </c>
      <c r="G1203" s="387"/>
      <c r="H1203" s="387"/>
      <c r="I1203" s="387">
        <v>0</v>
      </c>
      <c r="L1203" s="393">
        <v>0</v>
      </c>
      <c r="O1203" s="6">
        <f>IF(P1203="Yes",'MD Rates'!$B$1,R1203)</f>
        <v>42461</v>
      </c>
      <c r="P1203" s="5" t="str">
        <f t="shared" si="119"/>
        <v>No</v>
      </c>
      <c r="Q1203" s="201"/>
      <c r="R1203" s="6">
        <v>42461</v>
      </c>
      <c r="S1203" s="48"/>
      <c r="U1203" s="48"/>
    </row>
    <row r="1204" spans="1:21" ht="14.5" hidden="1" x14ac:dyDescent="0.35">
      <c r="A1204" s="387" t="s">
        <v>1092</v>
      </c>
      <c r="B1204" s="89" t="s">
        <v>1120</v>
      </c>
      <c r="C1204" s="392" t="s">
        <v>968</v>
      </c>
      <c r="D1204" s="387" t="s">
        <v>559</v>
      </c>
      <c r="E1204" s="387">
        <v>130</v>
      </c>
      <c r="F1204" s="387" t="s">
        <v>1093</v>
      </c>
      <c r="G1204" s="387"/>
      <c r="H1204" s="387"/>
      <c r="I1204" s="387">
        <v>0</v>
      </c>
      <c r="L1204" s="393">
        <v>0</v>
      </c>
      <c r="O1204" s="6">
        <v>42461</v>
      </c>
      <c r="P1204" s="5" t="str">
        <f t="shared" si="119"/>
        <v>No</v>
      </c>
      <c r="Q1204" s="201"/>
      <c r="R1204" s="6">
        <v>42095</v>
      </c>
      <c r="S1204" s="48"/>
      <c r="U1204" s="48"/>
    </row>
    <row r="1205" spans="1:21" ht="14.5" hidden="1" x14ac:dyDescent="0.35">
      <c r="A1205" s="387" t="s">
        <v>1092</v>
      </c>
      <c r="B1205" s="89" t="s">
        <v>1120</v>
      </c>
      <c r="C1205" s="392" t="s">
        <v>968</v>
      </c>
      <c r="D1205" s="387" t="s">
        <v>559</v>
      </c>
      <c r="E1205" s="387">
        <v>130</v>
      </c>
      <c r="F1205" s="387" t="s">
        <v>1094</v>
      </c>
      <c r="G1205" s="387"/>
      <c r="H1205" s="387"/>
      <c r="I1205" s="387">
        <v>0</v>
      </c>
      <c r="L1205" s="393">
        <v>0</v>
      </c>
      <c r="O1205" s="6">
        <f>IF(P1205="Yes",'MD Rates'!$B$1,R1205)</f>
        <v>42461</v>
      </c>
      <c r="P1205" s="5" t="str">
        <f t="shared" si="119"/>
        <v>No</v>
      </c>
      <c r="Q1205" s="201"/>
      <c r="R1205" s="6">
        <v>42461</v>
      </c>
      <c r="S1205" s="48"/>
      <c r="U1205" s="48"/>
    </row>
    <row r="1206" spans="1:21" ht="14.5" hidden="1" x14ac:dyDescent="0.35">
      <c r="A1206" s="387" t="s">
        <v>1092</v>
      </c>
      <c r="B1206" s="89" t="s">
        <v>1120</v>
      </c>
      <c r="C1206" s="392" t="s">
        <v>968</v>
      </c>
      <c r="D1206" s="387" t="s">
        <v>560</v>
      </c>
      <c r="E1206" s="387">
        <v>130</v>
      </c>
      <c r="F1206" s="387" t="s">
        <v>1093</v>
      </c>
      <c r="G1206" s="387"/>
      <c r="H1206" s="387"/>
      <c r="I1206" s="387">
        <v>0</v>
      </c>
      <c r="L1206" s="393">
        <v>0</v>
      </c>
      <c r="O1206" s="6">
        <v>42461</v>
      </c>
      <c r="P1206" s="5" t="str">
        <f t="shared" si="119"/>
        <v>No</v>
      </c>
      <c r="Q1206" s="201"/>
      <c r="R1206" s="6">
        <v>42095</v>
      </c>
      <c r="S1206" s="48"/>
      <c r="U1206" s="48"/>
    </row>
    <row r="1207" spans="1:21" ht="14.5" hidden="1" x14ac:dyDescent="0.35">
      <c r="A1207" s="387" t="s">
        <v>1092</v>
      </c>
      <c r="B1207" s="89" t="s">
        <v>1120</v>
      </c>
      <c r="C1207" s="392" t="s">
        <v>968</v>
      </c>
      <c r="D1207" s="387" t="s">
        <v>560</v>
      </c>
      <c r="E1207" s="387">
        <v>130</v>
      </c>
      <c r="F1207" s="387" t="s">
        <v>1094</v>
      </c>
      <c r="G1207" s="387"/>
      <c r="H1207" s="387"/>
      <c r="I1207" s="387">
        <v>0</v>
      </c>
      <c r="L1207" s="393">
        <v>0</v>
      </c>
      <c r="O1207" s="6">
        <f>IF(P1207="Yes",'MD Rates'!$B$1,R1207)</f>
        <v>42461</v>
      </c>
      <c r="P1207" s="5" t="str">
        <f t="shared" si="119"/>
        <v>No</v>
      </c>
      <c r="Q1207" s="201"/>
      <c r="R1207" s="6">
        <v>42461</v>
      </c>
      <c r="S1207" s="48"/>
      <c r="U1207" s="48"/>
    </row>
    <row r="1208" spans="1:21" ht="14.5" hidden="1" x14ac:dyDescent="0.35">
      <c r="A1208" s="387" t="s">
        <v>1092</v>
      </c>
      <c r="B1208" s="89" t="s">
        <v>1120</v>
      </c>
      <c r="C1208" s="392" t="s">
        <v>968</v>
      </c>
      <c r="D1208" s="387" t="s">
        <v>561</v>
      </c>
      <c r="E1208" s="387">
        <v>130</v>
      </c>
      <c r="F1208" s="387" t="s">
        <v>1093</v>
      </c>
      <c r="G1208" s="387"/>
      <c r="H1208" s="387"/>
      <c r="I1208" s="387">
        <v>0</v>
      </c>
      <c r="L1208" s="393">
        <v>0</v>
      </c>
      <c r="O1208" s="6">
        <v>42461</v>
      </c>
      <c r="P1208" s="5" t="str">
        <f t="shared" si="119"/>
        <v>No</v>
      </c>
      <c r="Q1208" s="201"/>
      <c r="R1208" s="6">
        <v>42095</v>
      </c>
      <c r="S1208" s="48"/>
      <c r="U1208" s="48"/>
    </row>
    <row r="1209" spans="1:21" ht="14.5" hidden="1" x14ac:dyDescent="0.35">
      <c r="A1209" s="387" t="s">
        <v>1092</v>
      </c>
      <c r="B1209" s="89" t="s">
        <v>1120</v>
      </c>
      <c r="C1209" s="392" t="s">
        <v>968</v>
      </c>
      <c r="D1209" s="387" t="s">
        <v>561</v>
      </c>
      <c r="E1209" s="387">
        <v>130</v>
      </c>
      <c r="F1209" s="387" t="s">
        <v>1094</v>
      </c>
      <c r="G1209" s="387"/>
      <c r="H1209" s="387"/>
      <c r="I1209" s="387">
        <v>0</v>
      </c>
      <c r="L1209" s="393">
        <v>0</v>
      </c>
      <c r="O1209" s="6">
        <f>IF(P1209="Yes",'MD Rates'!$B$1,R1209)</f>
        <v>42461</v>
      </c>
      <c r="P1209" s="5" t="str">
        <f t="shared" si="119"/>
        <v>No</v>
      </c>
      <c r="Q1209" s="201"/>
      <c r="R1209" s="6">
        <v>42461</v>
      </c>
      <c r="S1209" s="48"/>
      <c r="U1209" s="48"/>
    </row>
    <row r="1210" spans="1:21" ht="14.5" hidden="1" x14ac:dyDescent="0.35">
      <c r="A1210" s="387" t="s">
        <v>1092</v>
      </c>
      <c r="B1210" s="89" t="s">
        <v>1120</v>
      </c>
      <c r="C1210" s="392" t="s">
        <v>968</v>
      </c>
      <c r="D1210" s="387" t="s">
        <v>562</v>
      </c>
      <c r="E1210" s="387">
        <v>130</v>
      </c>
      <c r="F1210" s="387" t="s">
        <v>1093</v>
      </c>
      <c r="G1210" s="387"/>
      <c r="H1210" s="387"/>
      <c r="I1210" s="387">
        <v>0</v>
      </c>
      <c r="L1210" s="393">
        <v>0</v>
      </c>
      <c r="O1210" s="6">
        <v>42461</v>
      </c>
      <c r="P1210" s="5" t="str">
        <f t="shared" si="119"/>
        <v>No</v>
      </c>
      <c r="Q1210" s="201"/>
      <c r="R1210" s="6">
        <v>42095</v>
      </c>
      <c r="S1210" s="48"/>
      <c r="U1210" s="48"/>
    </row>
    <row r="1211" spans="1:21" ht="14.5" hidden="1" x14ac:dyDescent="0.35">
      <c r="A1211" s="387" t="s">
        <v>1092</v>
      </c>
      <c r="B1211" s="89" t="s">
        <v>1120</v>
      </c>
      <c r="C1211" s="392" t="s">
        <v>968</v>
      </c>
      <c r="D1211" s="387" t="s">
        <v>562</v>
      </c>
      <c r="E1211" s="387">
        <v>130</v>
      </c>
      <c r="F1211" s="387" t="s">
        <v>1094</v>
      </c>
      <c r="G1211" s="387"/>
      <c r="H1211" s="387"/>
      <c r="I1211" s="387">
        <v>0</v>
      </c>
      <c r="L1211" s="393">
        <v>0</v>
      </c>
      <c r="O1211" s="6">
        <f>IF(P1211="Yes",'MD Rates'!$B$1,R1211)</f>
        <v>42461</v>
      </c>
      <c r="P1211" s="5" t="str">
        <f t="shared" si="119"/>
        <v>No</v>
      </c>
      <c r="Q1211" s="201"/>
      <c r="R1211" s="6">
        <v>42461</v>
      </c>
      <c r="S1211" s="48"/>
      <c r="U1211" s="48"/>
    </row>
    <row r="1212" spans="1:21" ht="14.5" hidden="1" x14ac:dyDescent="0.35">
      <c r="A1212" s="387" t="s">
        <v>1092</v>
      </c>
      <c r="B1212" s="89" t="s">
        <v>1120</v>
      </c>
      <c r="C1212" s="392" t="s">
        <v>968</v>
      </c>
      <c r="D1212" s="387" t="s">
        <v>563</v>
      </c>
      <c r="E1212" s="387">
        <v>130</v>
      </c>
      <c r="F1212" s="387" t="s">
        <v>1093</v>
      </c>
      <c r="G1212" s="387"/>
      <c r="H1212" s="387"/>
      <c r="I1212" s="387">
        <v>0</v>
      </c>
      <c r="L1212" s="393">
        <v>0</v>
      </c>
      <c r="O1212" s="6">
        <v>42461</v>
      </c>
      <c r="P1212" s="5" t="str">
        <f t="shared" si="119"/>
        <v>No</v>
      </c>
      <c r="Q1212" s="201"/>
      <c r="R1212" s="6">
        <v>42095</v>
      </c>
      <c r="S1212" s="48"/>
      <c r="U1212" s="48"/>
    </row>
    <row r="1213" spans="1:21" ht="14.5" hidden="1" x14ac:dyDescent="0.35">
      <c r="A1213" s="387" t="s">
        <v>1092</v>
      </c>
      <c r="B1213" s="89" t="s">
        <v>1120</v>
      </c>
      <c r="C1213" s="392" t="s">
        <v>968</v>
      </c>
      <c r="D1213" s="387" t="s">
        <v>563</v>
      </c>
      <c r="E1213" s="387">
        <v>130</v>
      </c>
      <c r="F1213" s="387" t="s">
        <v>1094</v>
      </c>
      <c r="G1213" s="387"/>
      <c r="H1213" s="387"/>
      <c r="I1213" s="387">
        <v>0</v>
      </c>
      <c r="L1213" s="393">
        <v>0</v>
      </c>
      <c r="O1213" s="6">
        <f>IF(P1213="Yes",'MD Rates'!$B$1,R1213)</f>
        <v>42461</v>
      </c>
      <c r="P1213" s="5" t="str">
        <f t="shared" si="119"/>
        <v>No</v>
      </c>
      <c r="Q1213" s="201"/>
      <c r="R1213" s="6">
        <v>42461</v>
      </c>
      <c r="S1213" s="48"/>
      <c r="U1213" s="48"/>
    </row>
    <row r="1214" spans="1:21" ht="14.5" hidden="1" x14ac:dyDescent="0.35">
      <c r="A1214" s="387" t="s">
        <v>1092</v>
      </c>
      <c r="B1214" s="89" t="s">
        <v>1120</v>
      </c>
      <c r="C1214" s="392" t="s">
        <v>968</v>
      </c>
      <c r="D1214" s="387" t="s">
        <v>564</v>
      </c>
      <c r="E1214" s="387">
        <v>130</v>
      </c>
      <c r="F1214" s="387" t="s">
        <v>1093</v>
      </c>
      <c r="G1214" s="387"/>
      <c r="H1214" s="387"/>
      <c r="I1214" s="387">
        <v>0</v>
      </c>
      <c r="L1214" s="393">
        <v>0</v>
      </c>
      <c r="O1214" s="6">
        <v>42461</v>
      </c>
      <c r="P1214" s="5" t="str">
        <f t="shared" si="119"/>
        <v>No</v>
      </c>
      <c r="Q1214" s="201"/>
      <c r="R1214" s="6">
        <v>42095</v>
      </c>
      <c r="S1214" s="48"/>
      <c r="U1214" s="48"/>
    </row>
    <row r="1215" spans="1:21" ht="14.5" hidden="1" x14ac:dyDescent="0.35">
      <c r="A1215" s="387" t="s">
        <v>1092</v>
      </c>
      <c r="B1215" s="89" t="s">
        <v>1120</v>
      </c>
      <c r="C1215" s="392" t="s">
        <v>968</v>
      </c>
      <c r="D1215" s="387" t="s">
        <v>564</v>
      </c>
      <c r="E1215" s="387">
        <v>130</v>
      </c>
      <c r="F1215" s="387" t="s">
        <v>1094</v>
      </c>
      <c r="G1215" s="387"/>
      <c r="H1215" s="387"/>
      <c r="I1215" s="387">
        <v>0</v>
      </c>
      <c r="L1215" s="393">
        <v>0</v>
      </c>
      <c r="O1215" s="6">
        <f>IF(P1215="Yes",'MD Rates'!$B$1,R1215)</f>
        <v>42461</v>
      </c>
      <c r="P1215" s="5" t="str">
        <f t="shared" si="119"/>
        <v>No</v>
      </c>
      <c r="Q1215" s="201"/>
      <c r="R1215" s="6">
        <v>42461</v>
      </c>
      <c r="S1215" s="48"/>
      <c r="U1215" s="48"/>
    </row>
    <row r="1216" spans="1:21" ht="14.5" hidden="1" x14ac:dyDescent="0.35">
      <c r="A1216" s="387" t="s">
        <v>1092</v>
      </c>
      <c r="B1216" s="89" t="s">
        <v>1120</v>
      </c>
      <c r="C1216" s="392" t="s">
        <v>968</v>
      </c>
      <c r="D1216" s="387" t="s">
        <v>565</v>
      </c>
      <c r="E1216" s="387">
        <v>130</v>
      </c>
      <c r="F1216" s="387" t="s">
        <v>1093</v>
      </c>
      <c r="G1216" s="387"/>
      <c r="H1216" s="387"/>
      <c r="I1216" s="387">
        <v>0</v>
      </c>
      <c r="L1216" s="393">
        <v>0</v>
      </c>
      <c r="O1216" s="6">
        <v>42461</v>
      </c>
      <c r="P1216" s="5" t="str">
        <f t="shared" si="119"/>
        <v>No</v>
      </c>
      <c r="Q1216" s="201"/>
      <c r="R1216" s="6">
        <v>42095</v>
      </c>
      <c r="S1216" s="48"/>
      <c r="U1216" s="48"/>
    </row>
    <row r="1217" spans="1:21" ht="14.5" hidden="1" x14ac:dyDescent="0.35">
      <c r="A1217" s="387" t="s">
        <v>1092</v>
      </c>
      <c r="B1217" s="89" t="s">
        <v>1120</v>
      </c>
      <c r="C1217" s="392" t="s">
        <v>968</v>
      </c>
      <c r="D1217" s="387" t="s">
        <v>565</v>
      </c>
      <c r="E1217" s="387">
        <v>130</v>
      </c>
      <c r="F1217" s="387" t="s">
        <v>1094</v>
      </c>
      <c r="G1217" s="387"/>
      <c r="H1217" s="387"/>
      <c r="I1217" s="387">
        <v>0</v>
      </c>
      <c r="L1217" s="393">
        <v>0</v>
      </c>
      <c r="O1217" s="6">
        <f>IF(P1217="Yes",'MD Rates'!$B$1,R1217)</f>
        <v>42461</v>
      </c>
      <c r="P1217" s="5" t="str">
        <f t="shared" si="119"/>
        <v>No</v>
      </c>
      <c r="Q1217" s="201"/>
      <c r="R1217" s="6">
        <v>42461</v>
      </c>
      <c r="S1217" s="48"/>
      <c r="U1217" s="48"/>
    </row>
    <row r="1218" spans="1:21" ht="14.5" hidden="1" x14ac:dyDescent="0.35">
      <c r="A1218" s="387" t="s">
        <v>1092</v>
      </c>
      <c r="B1218" s="89" t="s">
        <v>1120</v>
      </c>
      <c r="C1218" s="392" t="s">
        <v>968</v>
      </c>
      <c r="D1218" s="387" t="s">
        <v>566</v>
      </c>
      <c r="E1218" s="387">
        <v>130</v>
      </c>
      <c r="F1218" s="387" t="s">
        <v>1093</v>
      </c>
      <c r="G1218" s="387"/>
      <c r="H1218" s="387"/>
      <c r="I1218" s="387">
        <v>0</v>
      </c>
      <c r="L1218" s="393">
        <v>0</v>
      </c>
      <c r="O1218" s="6">
        <v>42461</v>
      </c>
      <c r="P1218" s="5" t="str">
        <f t="shared" ref="P1218:P1281" si="120">IF(I1218&lt;&gt;L1218,"Yes","No")</f>
        <v>No</v>
      </c>
      <c r="Q1218" s="201"/>
      <c r="R1218" s="6">
        <v>42095</v>
      </c>
      <c r="S1218" s="48"/>
      <c r="U1218" s="48"/>
    </row>
    <row r="1219" spans="1:21" ht="14.5" hidden="1" x14ac:dyDescent="0.35">
      <c r="A1219" s="387" t="s">
        <v>1092</v>
      </c>
      <c r="B1219" s="89" t="s">
        <v>1120</v>
      </c>
      <c r="C1219" s="392" t="s">
        <v>968</v>
      </c>
      <c r="D1219" s="387" t="s">
        <v>566</v>
      </c>
      <c r="E1219" s="387">
        <v>130</v>
      </c>
      <c r="F1219" s="387" t="s">
        <v>1094</v>
      </c>
      <c r="G1219" s="387"/>
      <c r="H1219" s="387"/>
      <c r="I1219" s="387">
        <v>0</v>
      </c>
      <c r="L1219" s="393">
        <v>0</v>
      </c>
      <c r="O1219" s="6">
        <f>IF(P1219="Yes",'MD Rates'!$B$1,R1219)</f>
        <v>42461</v>
      </c>
      <c r="P1219" s="5" t="str">
        <f t="shared" si="120"/>
        <v>No</v>
      </c>
      <c r="Q1219" s="201"/>
      <c r="R1219" s="6">
        <v>42461</v>
      </c>
      <c r="S1219" s="48"/>
      <c r="U1219" s="48"/>
    </row>
    <row r="1220" spans="1:21" ht="14.5" hidden="1" x14ac:dyDescent="0.35">
      <c r="A1220" s="387" t="s">
        <v>1092</v>
      </c>
      <c r="B1220" s="89" t="s">
        <v>1120</v>
      </c>
      <c r="C1220" s="392" t="s">
        <v>968</v>
      </c>
      <c r="D1220" s="387" t="s">
        <v>567</v>
      </c>
      <c r="E1220" s="387">
        <v>130</v>
      </c>
      <c r="F1220" s="387" t="s">
        <v>1093</v>
      </c>
      <c r="G1220" s="387"/>
      <c r="H1220" s="387"/>
      <c r="I1220" s="387">
        <v>0</v>
      </c>
      <c r="L1220" s="393">
        <v>0</v>
      </c>
      <c r="O1220" s="6">
        <v>42461</v>
      </c>
      <c r="P1220" s="5" t="str">
        <f t="shared" si="120"/>
        <v>No</v>
      </c>
      <c r="Q1220" s="201"/>
      <c r="R1220" s="6">
        <v>42095</v>
      </c>
      <c r="S1220" s="48"/>
      <c r="U1220" s="48"/>
    </row>
    <row r="1221" spans="1:21" ht="14.5" hidden="1" x14ac:dyDescent="0.35">
      <c r="A1221" s="387" t="s">
        <v>1092</v>
      </c>
      <c r="B1221" s="89" t="s">
        <v>1120</v>
      </c>
      <c r="C1221" s="392" t="s">
        <v>968</v>
      </c>
      <c r="D1221" s="387" t="s">
        <v>567</v>
      </c>
      <c r="E1221" s="387">
        <v>130</v>
      </c>
      <c r="F1221" s="387" t="s">
        <v>1094</v>
      </c>
      <c r="G1221" s="387"/>
      <c r="H1221" s="387"/>
      <c r="I1221" s="387">
        <v>0</v>
      </c>
      <c r="L1221" s="393">
        <v>0</v>
      </c>
      <c r="O1221" s="6">
        <f>IF(P1221="Yes",'MD Rates'!$B$1,R1221)</f>
        <v>42461</v>
      </c>
      <c r="P1221" s="5" t="str">
        <f t="shared" si="120"/>
        <v>No</v>
      </c>
      <c r="Q1221" s="201"/>
      <c r="R1221" s="6">
        <v>42461</v>
      </c>
      <c r="S1221" s="48"/>
      <c r="U1221" s="48"/>
    </row>
    <row r="1222" spans="1:21" ht="14.5" hidden="1" x14ac:dyDescent="0.35">
      <c r="A1222" s="387" t="s">
        <v>1092</v>
      </c>
      <c r="B1222" s="89" t="s">
        <v>1120</v>
      </c>
      <c r="C1222" s="392" t="s">
        <v>968</v>
      </c>
      <c r="D1222" s="387" t="s">
        <v>568</v>
      </c>
      <c r="E1222" s="387">
        <v>130</v>
      </c>
      <c r="F1222" s="387" t="s">
        <v>1093</v>
      </c>
      <c r="G1222" s="387"/>
      <c r="H1222" s="387"/>
      <c r="I1222" s="387">
        <v>0</v>
      </c>
      <c r="L1222" s="393">
        <v>0</v>
      </c>
      <c r="O1222" s="6">
        <v>42461</v>
      </c>
      <c r="P1222" s="5" t="str">
        <f t="shared" si="120"/>
        <v>No</v>
      </c>
      <c r="Q1222" s="201"/>
      <c r="R1222" s="6">
        <v>42095</v>
      </c>
      <c r="S1222" s="48"/>
      <c r="U1222" s="48"/>
    </row>
    <row r="1223" spans="1:21" ht="14.5" hidden="1" x14ac:dyDescent="0.35">
      <c r="A1223" s="387" t="s">
        <v>1092</v>
      </c>
      <c r="B1223" s="89" t="s">
        <v>1120</v>
      </c>
      <c r="C1223" s="392" t="s">
        <v>968</v>
      </c>
      <c r="D1223" s="387" t="s">
        <v>568</v>
      </c>
      <c r="E1223" s="387">
        <v>130</v>
      </c>
      <c r="F1223" s="387" t="s">
        <v>1094</v>
      </c>
      <c r="G1223" s="387"/>
      <c r="H1223" s="387"/>
      <c r="I1223" s="387">
        <v>0</v>
      </c>
      <c r="L1223" s="393">
        <v>0</v>
      </c>
      <c r="O1223" s="6">
        <f>IF(P1223="Yes",'MD Rates'!$B$1,R1223)</f>
        <v>42461</v>
      </c>
      <c r="P1223" s="5" t="str">
        <f t="shared" si="120"/>
        <v>No</v>
      </c>
      <c r="Q1223" s="201"/>
      <c r="R1223" s="6">
        <v>42461</v>
      </c>
      <c r="S1223" s="48"/>
      <c r="U1223" s="48"/>
    </row>
    <row r="1224" spans="1:21" ht="14.5" hidden="1" x14ac:dyDescent="0.35">
      <c r="A1224" s="387" t="s">
        <v>1092</v>
      </c>
      <c r="B1224" s="89" t="s">
        <v>1120</v>
      </c>
      <c r="C1224" s="392" t="s">
        <v>968</v>
      </c>
      <c r="D1224" s="387" t="s">
        <v>569</v>
      </c>
      <c r="E1224" s="387">
        <v>130</v>
      </c>
      <c r="F1224" s="387" t="s">
        <v>1093</v>
      </c>
      <c r="G1224" s="387"/>
      <c r="H1224" s="387"/>
      <c r="I1224" s="387">
        <v>0</v>
      </c>
      <c r="L1224" s="393">
        <v>0</v>
      </c>
      <c r="O1224" s="6">
        <v>42461</v>
      </c>
      <c r="P1224" s="5" t="str">
        <f t="shared" si="120"/>
        <v>No</v>
      </c>
      <c r="Q1224" s="201"/>
      <c r="R1224" s="6">
        <v>42095</v>
      </c>
      <c r="S1224" s="48"/>
      <c r="U1224" s="48"/>
    </row>
    <row r="1225" spans="1:21" ht="14.5" hidden="1" x14ac:dyDescent="0.35">
      <c r="A1225" s="387" t="s">
        <v>1092</v>
      </c>
      <c r="B1225" s="89" t="s">
        <v>1120</v>
      </c>
      <c r="C1225" s="392" t="s">
        <v>968</v>
      </c>
      <c r="D1225" s="387" t="s">
        <v>569</v>
      </c>
      <c r="E1225" s="387">
        <v>130</v>
      </c>
      <c r="F1225" s="387" t="s">
        <v>1094</v>
      </c>
      <c r="G1225" s="387"/>
      <c r="H1225" s="387"/>
      <c r="I1225" s="387">
        <v>0</v>
      </c>
      <c r="L1225" s="393">
        <v>0</v>
      </c>
      <c r="O1225" s="6">
        <f>IF(P1225="Yes",'MD Rates'!$B$1,R1225)</f>
        <v>42461</v>
      </c>
      <c r="P1225" s="5" t="str">
        <f t="shared" si="120"/>
        <v>No</v>
      </c>
      <c r="Q1225" s="201"/>
      <c r="R1225" s="6">
        <v>42461</v>
      </c>
      <c r="S1225" s="48"/>
      <c r="U1225" s="48"/>
    </row>
    <row r="1226" spans="1:21" ht="14.5" hidden="1" x14ac:dyDescent="0.35">
      <c r="A1226" s="387" t="s">
        <v>1092</v>
      </c>
      <c r="B1226" s="89" t="s">
        <v>1120</v>
      </c>
      <c r="C1226" s="392" t="s">
        <v>968</v>
      </c>
      <c r="D1226" s="387" t="s">
        <v>570</v>
      </c>
      <c r="E1226" s="387">
        <v>130</v>
      </c>
      <c r="F1226" s="387" t="s">
        <v>1093</v>
      </c>
      <c r="G1226" s="387"/>
      <c r="H1226" s="387"/>
      <c r="I1226" s="387">
        <v>0</v>
      </c>
      <c r="L1226" s="393">
        <v>0</v>
      </c>
      <c r="O1226" s="6">
        <v>42461</v>
      </c>
      <c r="P1226" s="5" t="str">
        <f t="shared" si="120"/>
        <v>No</v>
      </c>
      <c r="Q1226" s="201"/>
      <c r="R1226" s="6">
        <v>42095</v>
      </c>
      <c r="S1226" s="48"/>
      <c r="U1226" s="48"/>
    </row>
    <row r="1227" spans="1:21" ht="14.5" hidden="1" x14ac:dyDescent="0.35">
      <c r="A1227" s="387" t="s">
        <v>1092</v>
      </c>
      <c r="B1227" s="89" t="s">
        <v>1120</v>
      </c>
      <c r="C1227" s="392" t="s">
        <v>968</v>
      </c>
      <c r="D1227" s="387" t="s">
        <v>570</v>
      </c>
      <c r="E1227" s="387">
        <v>130</v>
      </c>
      <c r="F1227" s="387" t="s">
        <v>1094</v>
      </c>
      <c r="G1227" s="387"/>
      <c r="H1227" s="387"/>
      <c r="I1227" s="387">
        <v>0</v>
      </c>
      <c r="L1227" s="393">
        <v>0</v>
      </c>
      <c r="O1227" s="6">
        <f>IF(P1227="Yes",'MD Rates'!$B$1,R1227)</f>
        <v>42461</v>
      </c>
      <c r="P1227" s="5" t="str">
        <f t="shared" si="120"/>
        <v>No</v>
      </c>
      <c r="Q1227" s="201"/>
      <c r="R1227" s="6">
        <v>42461</v>
      </c>
      <c r="S1227" s="48"/>
      <c r="U1227" s="48"/>
    </row>
    <row r="1228" spans="1:21" ht="14.5" hidden="1" x14ac:dyDescent="0.35">
      <c r="A1228" s="387" t="s">
        <v>1092</v>
      </c>
      <c r="B1228" s="89" t="s">
        <v>1120</v>
      </c>
      <c r="C1228" s="392" t="s">
        <v>968</v>
      </c>
      <c r="D1228" s="387" t="s">
        <v>571</v>
      </c>
      <c r="E1228" s="387">
        <v>130</v>
      </c>
      <c r="F1228" s="387" t="s">
        <v>1093</v>
      </c>
      <c r="G1228" s="387"/>
      <c r="H1228" s="387"/>
      <c r="I1228" s="387">
        <v>0</v>
      </c>
      <c r="L1228" s="393">
        <v>0</v>
      </c>
      <c r="O1228" s="6">
        <v>42461</v>
      </c>
      <c r="P1228" s="5" t="str">
        <f t="shared" si="120"/>
        <v>No</v>
      </c>
      <c r="Q1228" s="201"/>
      <c r="R1228" s="6">
        <v>42095</v>
      </c>
      <c r="S1228" s="48"/>
      <c r="U1228" s="48"/>
    </row>
    <row r="1229" spans="1:21" ht="14.5" hidden="1" x14ac:dyDescent="0.35">
      <c r="A1229" s="387" t="s">
        <v>1092</v>
      </c>
      <c r="B1229" s="89" t="s">
        <v>1120</v>
      </c>
      <c r="C1229" s="392" t="s">
        <v>968</v>
      </c>
      <c r="D1229" s="387" t="s">
        <v>571</v>
      </c>
      <c r="E1229" s="387">
        <v>130</v>
      </c>
      <c r="F1229" s="387" t="s">
        <v>1094</v>
      </c>
      <c r="G1229" s="387"/>
      <c r="H1229" s="387"/>
      <c r="I1229" s="387">
        <v>0</v>
      </c>
      <c r="L1229" s="393">
        <v>0</v>
      </c>
      <c r="O1229" s="6">
        <f>IF(P1229="Yes",'MD Rates'!$B$1,R1229)</f>
        <v>42461</v>
      </c>
      <c r="P1229" s="5" t="str">
        <f t="shared" si="120"/>
        <v>No</v>
      </c>
      <c r="Q1229" s="201"/>
      <c r="R1229" s="6">
        <v>42461</v>
      </c>
      <c r="S1229" s="48"/>
      <c r="U1229" s="48"/>
    </row>
    <row r="1230" spans="1:21" ht="14.5" hidden="1" x14ac:dyDescent="0.35">
      <c r="A1230" s="387" t="s">
        <v>1092</v>
      </c>
      <c r="B1230" s="89" t="s">
        <v>1120</v>
      </c>
      <c r="C1230" s="392" t="s">
        <v>968</v>
      </c>
      <c r="D1230" s="387" t="s">
        <v>572</v>
      </c>
      <c r="E1230" s="387">
        <v>130</v>
      </c>
      <c r="F1230" s="387" t="s">
        <v>1093</v>
      </c>
      <c r="G1230" s="387"/>
      <c r="H1230" s="387"/>
      <c r="I1230" s="387">
        <v>0</v>
      </c>
      <c r="L1230" s="393">
        <v>0</v>
      </c>
      <c r="O1230" s="6">
        <v>42461</v>
      </c>
      <c r="P1230" s="5" t="str">
        <f t="shared" si="120"/>
        <v>No</v>
      </c>
      <c r="Q1230" s="201"/>
      <c r="R1230" s="6">
        <v>42095</v>
      </c>
      <c r="S1230" s="48"/>
      <c r="U1230" s="48"/>
    </row>
    <row r="1231" spans="1:21" ht="14.5" hidden="1" x14ac:dyDescent="0.35">
      <c r="A1231" s="387" t="s">
        <v>1092</v>
      </c>
      <c r="B1231" s="89" t="s">
        <v>1120</v>
      </c>
      <c r="C1231" s="392" t="s">
        <v>968</v>
      </c>
      <c r="D1231" s="387" t="s">
        <v>572</v>
      </c>
      <c r="E1231" s="387">
        <v>130</v>
      </c>
      <c r="F1231" s="387" t="s">
        <v>1094</v>
      </c>
      <c r="G1231" s="387"/>
      <c r="H1231" s="387"/>
      <c r="I1231" s="387">
        <v>0</v>
      </c>
      <c r="L1231" s="393">
        <v>0</v>
      </c>
      <c r="O1231" s="6">
        <f>IF(P1231="Yes",'MD Rates'!$B$1,R1231)</f>
        <v>42461</v>
      </c>
      <c r="P1231" s="5" t="str">
        <f t="shared" si="120"/>
        <v>No</v>
      </c>
      <c r="Q1231" s="201"/>
      <c r="R1231" s="6">
        <v>42461</v>
      </c>
      <c r="S1231" s="48"/>
      <c r="U1231" s="48"/>
    </row>
    <row r="1232" spans="1:21" ht="14.5" hidden="1" x14ac:dyDescent="0.35">
      <c r="A1232" s="387" t="s">
        <v>1092</v>
      </c>
      <c r="B1232" s="89" t="s">
        <v>1120</v>
      </c>
      <c r="C1232" s="392" t="s">
        <v>968</v>
      </c>
      <c r="D1232" s="387" t="s">
        <v>573</v>
      </c>
      <c r="E1232" s="387">
        <v>130</v>
      </c>
      <c r="F1232" s="387" t="s">
        <v>1093</v>
      </c>
      <c r="G1232" s="387"/>
      <c r="H1232" s="387"/>
      <c r="I1232" s="387">
        <v>0</v>
      </c>
      <c r="L1232" s="393">
        <v>0</v>
      </c>
      <c r="O1232" s="6">
        <v>42461</v>
      </c>
      <c r="P1232" s="5" t="str">
        <f t="shared" si="120"/>
        <v>No</v>
      </c>
      <c r="Q1232" s="201"/>
      <c r="R1232" s="6">
        <v>42095</v>
      </c>
      <c r="S1232" s="48"/>
      <c r="U1232" s="48"/>
    </row>
    <row r="1233" spans="1:21" ht="14.5" hidden="1" x14ac:dyDescent="0.35">
      <c r="A1233" s="387" t="s">
        <v>1092</v>
      </c>
      <c r="B1233" s="89" t="s">
        <v>1120</v>
      </c>
      <c r="C1233" s="392" t="s">
        <v>968</v>
      </c>
      <c r="D1233" s="387" t="s">
        <v>573</v>
      </c>
      <c r="E1233" s="387">
        <v>130</v>
      </c>
      <c r="F1233" s="387" t="s">
        <v>1094</v>
      </c>
      <c r="G1233" s="387"/>
      <c r="H1233" s="387"/>
      <c r="I1233" s="387">
        <v>0</v>
      </c>
      <c r="L1233" s="393">
        <v>0</v>
      </c>
      <c r="O1233" s="6">
        <f>IF(P1233="Yes",'MD Rates'!$B$1,R1233)</f>
        <v>42461</v>
      </c>
      <c r="P1233" s="5" t="str">
        <f t="shared" si="120"/>
        <v>No</v>
      </c>
      <c r="Q1233" s="201"/>
      <c r="R1233" s="6">
        <v>42461</v>
      </c>
      <c r="S1233" s="48"/>
      <c r="U1233" s="48"/>
    </row>
    <row r="1234" spans="1:21" ht="14.5" hidden="1" x14ac:dyDescent="0.35">
      <c r="A1234" s="387" t="s">
        <v>1092</v>
      </c>
      <c r="B1234" s="89" t="s">
        <v>1120</v>
      </c>
      <c r="C1234" s="392" t="s">
        <v>968</v>
      </c>
      <c r="D1234" s="387" t="s">
        <v>574</v>
      </c>
      <c r="E1234" s="387">
        <v>130</v>
      </c>
      <c r="F1234" s="387" t="s">
        <v>1093</v>
      </c>
      <c r="G1234" s="387"/>
      <c r="H1234" s="387"/>
      <c r="I1234" s="387">
        <v>0</v>
      </c>
      <c r="L1234" s="393">
        <v>0</v>
      </c>
      <c r="O1234" s="6">
        <v>42461</v>
      </c>
      <c r="P1234" s="5" t="str">
        <f t="shared" si="120"/>
        <v>No</v>
      </c>
      <c r="Q1234" s="201"/>
      <c r="R1234" s="6">
        <v>42095</v>
      </c>
      <c r="S1234" s="48"/>
      <c r="U1234" s="48"/>
    </row>
    <row r="1235" spans="1:21" ht="14.5" hidden="1" x14ac:dyDescent="0.35">
      <c r="A1235" s="387" t="s">
        <v>1092</v>
      </c>
      <c r="B1235" s="89" t="s">
        <v>1120</v>
      </c>
      <c r="C1235" s="392" t="s">
        <v>968</v>
      </c>
      <c r="D1235" s="387" t="s">
        <v>574</v>
      </c>
      <c r="E1235" s="387">
        <v>130</v>
      </c>
      <c r="F1235" s="387" t="s">
        <v>1094</v>
      </c>
      <c r="G1235" s="387"/>
      <c r="H1235" s="387"/>
      <c r="I1235" s="387">
        <v>0</v>
      </c>
      <c r="L1235" s="393">
        <v>0</v>
      </c>
      <c r="O1235" s="6">
        <f>IF(P1235="Yes",'MD Rates'!$B$1,R1235)</f>
        <v>42461</v>
      </c>
      <c r="P1235" s="5" t="str">
        <f t="shared" si="120"/>
        <v>No</v>
      </c>
      <c r="Q1235" s="201"/>
      <c r="R1235" s="6">
        <v>42461</v>
      </c>
      <c r="S1235" s="48"/>
      <c r="U1235" s="48"/>
    </row>
    <row r="1236" spans="1:21" ht="14.5" hidden="1" x14ac:dyDescent="0.35">
      <c r="A1236" s="387" t="s">
        <v>1092</v>
      </c>
      <c r="B1236" s="89" t="s">
        <v>1120</v>
      </c>
      <c r="C1236" s="392" t="s">
        <v>968</v>
      </c>
      <c r="D1236" s="387" t="s">
        <v>575</v>
      </c>
      <c r="E1236" s="387">
        <v>130</v>
      </c>
      <c r="F1236" s="387" t="s">
        <v>1093</v>
      </c>
      <c r="G1236" s="387"/>
      <c r="H1236" s="387"/>
      <c r="I1236" s="387">
        <v>0</v>
      </c>
      <c r="L1236" s="393">
        <v>0</v>
      </c>
      <c r="O1236" s="6">
        <v>42461</v>
      </c>
      <c r="P1236" s="5" t="str">
        <f t="shared" si="120"/>
        <v>No</v>
      </c>
      <c r="Q1236" s="201"/>
      <c r="R1236" s="6">
        <v>42095</v>
      </c>
      <c r="S1236" s="48"/>
      <c r="U1236" s="48"/>
    </row>
    <row r="1237" spans="1:21" ht="14.5" hidden="1" x14ac:dyDescent="0.35">
      <c r="A1237" s="387" t="s">
        <v>1092</v>
      </c>
      <c r="B1237" s="89" t="s">
        <v>1120</v>
      </c>
      <c r="C1237" s="392" t="s">
        <v>968</v>
      </c>
      <c r="D1237" s="387" t="s">
        <v>575</v>
      </c>
      <c r="E1237" s="387">
        <v>130</v>
      </c>
      <c r="F1237" s="387" t="s">
        <v>1094</v>
      </c>
      <c r="G1237" s="387"/>
      <c r="H1237" s="387"/>
      <c r="I1237" s="387">
        <v>0</v>
      </c>
      <c r="L1237" s="393">
        <v>0</v>
      </c>
      <c r="O1237" s="6">
        <f>IF(P1237="Yes",'MD Rates'!$B$1,R1237)</f>
        <v>42461</v>
      </c>
      <c r="P1237" s="5" t="str">
        <f t="shared" si="120"/>
        <v>No</v>
      </c>
      <c r="Q1237" s="201"/>
      <c r="R1237" s="6">
        <v>42461</v>
      </c>
      <c r="S1237" s="48"/>
      <c r="U1237" s="48"/>
    </row>
    <row r="1238" spans="1:21" ht="14.5" hidden="1" x14ac:dyDescent="0.35">
      <c r="A1238" s="387" t="s">
        <v>1092</v>
      </c>
      <c r="B1238" s="89" t="s">
        <v>1120</v>
      </c>
      <c r="C1238" s="392" t="s">
        <v>968</v>
      </c>
      <c r="D1238" s="387" t="s">
        <v>576</v>
      </c>
      <c r="E1238" s="387">
        <v>130</v>
      </c>
      <c r="F1238" s="387" t="s">
        <v>1093</v>
      </c>
      <c r="G1238" s="387"/>
      <c r="H1238" s="387"/>
      <c r="I1238" s="387">
        <v>0</v>
      </c>
      <c r="L1238" s="393">
        <v>0</v>
      </c>
      <c r="O1238" s="6">
        <v>42461</v>
      </c>
      <c r="P1238" s="5" t="str">
        <f t="shared" si="120"/>
        <v>No</v>
      </c>
      <c r="Q1238" s="201"/>
      <c r="R1238" s="6">
        <v>42095</v>
      </c>
      <c r="S1238" s="48"/>
      <c r="U1238" s="48"/>
    </row>
    <row r="1239" spans="1:21" ht="14.5" hidden="1" x14ac:dyDescent="0.35">
      <c r="A1239" s="387" t="s">
        <v>1092</v>
      </c>
      <c r="B1239" s="89" t="s">
        <v>1120</v>
      </c>
      <c r="C1239" s="392" t="s">
        <v>968</v>
      </c>
      <c r="D1239" s="387" t="s">
        <v>576</v>
      </c>
      <c r="E1239" s="387">
        <v>130</v>
      </c>
      <c r="F1239" s="387" t="s">
        <v>1094</v>
      </c>
      <c r="G1239" s="387"/>
      <c r="H1239" s="387"/>
      <c r="I1239" s="387">
        <v>0</v>
      </c>
      <c r="L1239" s="393">
        <v>0</v>
      </c>
      <c r="O1239" s="6">
        <f>IF(P1239="Yes",'MD Rates'!$B$1,R1239)</f>
        <v>42461</v>
      </c>
      <c r="P1239" s="5" t="str">
        <f t="shared" si="120"/>
        <v>No</v>
      </c>
      <c r="Q1239" s="201"/>
      <c r="R1239" s="6">
        <v>42461</v>
      </c>
      <c r="S1239" s="48"/>
      <c r="U1239" s="48"/>
    </row>
    <row r="1240" spans="1:21" ht="14.5" hidden="1" x14ac:dyDescent="0.35">
      <c r="A1240" s="387" t="s">
        <v>1092</v>
      </c>
      <c r="B1240" s="89" t="s">
        <v>1120</v>
      </c>
      <c r="C1240" s="392" t="s">
        <v>968</v>
      </c>
      <c r="D1240" s="387" t="s">
        <v>577</v>
      </c>
      <c r="E1240" s="387">
        <v>130</v>
      </c>
      <c r="F1240" s="387" t="s">
        <v>1093</v>
      </c>
      <c r="G1240" s="387"/>
      <c r="H1240" s="387"/>
      <c r="I1240" s="387">
        <v>0</v>
      </c>
      <c r="L1240" s="393">
        <v>0</v>
      </c>
      <c r="O1240" s="6">
        <v>42461</v>
      </c>
      <c r="P1240" s="5" t="str">
        <f t="shared" si="120"/>
        <v>No</v>
      </c>
      <c r="Q1240" s="201"/>
      <c r="R1240" s="6">
        <v>42095</v>
      </c>
      <c r="S1240" s="48"/>
      <c r="U1240" s="48"/>
    </row>
    <row r="1241" spans="1:21" ht="14.5" hidden="1" x14ac:dyDescent="0.35">
      <c r="A1241" s="387" t="s">
        <v>1092</v>
      </c>
      <c r="B1241" s="89" t="s">
        <v>1120</v>
      </c>
      <c r="C1241" s="392" t="s">
        <v>968</v>
      </c>
      <c r="D1241" s="387" t="s">
        <v>577</v>
      </c>
      <c r="E1241" s="387">
        <v>130</v>
      </c>
      <c r="F1241" s="387" t="s">
        <v>1094</v>
      </c>
      <c r="G1241" s="387"/>
      <c r="H1241" s="387"/>
      <c r="I1241" s="387">
        <v>0</v>
      </c>
      <c r="L1241" s="393">
        <v>0</v>
      </c>
      <c r="O1241" s="6">
        <f>IF(P1241="Yes",'MD Rates'!$B$1,R1241)</f>
        <v>42461</v>
      </c>
      <c r="P1241" s="5" t="str">
        <f t="shared" si="120"/>
        <v>No</v>
      </c>
      <c r="Q1241" s="201"/>
      <c r="R1241" s="6">
        <v>42461</v>
      </c>
      <c r="S1241" s="48"/>
      <c r="U1241" s="48"/>
    </row>
    <row r="1242" spans="1:21" ht="14.5" hidden="1" x14ac:dyDescent="0.35">
      <c r="A1242" s="387" t="s">
        <v>1092</v>
      </c>
      <c r="B1242" s="89" t="s">
        <v>1120</v>
      </c>
      <c r="C1242" s="392" t="s">
        <v>968</v>
      </c>
      <c r="D1242" s="387" t="s">
        <v>578</v>
      </c>
      <c r="E1242" s="387">
        <v>130</v>
      </c>
      <c r="F1242" s="387" t="s">
        <v>1093</v>
      </c>
      <c r="G1242" s="387"/>
      <c r="H1242" s="387"/>
      <c r="I1242" s="387">
        <v>0</v>
      </c>
      <c r="L1242" s="393">
        <v>0</v>
      </c>
      <c r="O1242" s="6">
        <v>42461</v>
      </c>
      <c r="P1242" s="5" t="str">
        <f t="shared" si="120"/>
        <v>No</v>
      </c>
      <c r="Q1242" s="201"/>
      <c r="R1242" s="6">
        <v>42095</v>
      </c>
      <c r="S1242" s="48"/>
      <c r="U1242" s="48"/>
    </row>
    <row r="1243" spans="1:21" ht="14.5" hidden="1" x14ac:dyDescent="0.35">
      <c r="A1243" s="387" t="s">
        <v>1092</v>
      </c>
      <c r="B1243" s="89" t="s">
        <v>1120</v>
      </c>
      <c r="C1243" s="392" t="s">
        <v>968</v>
      </c>
      <c r="D1243" s="387" t="s">
        <v>578</v>
      </c>
      <c r="E1243" s="387">
        <v>130</v>
      </c>
      <c r="F1243" s="387" t="s">
        <v>1094</v>
      </c>
      <c r="G1243" s="387"/>
      <c r="H1243" s="387"/>
      <c r="I1243" s="387">
        <v>0</v>
      </c>
      <c r="L1243" s="393">
        <v>0</v>
      </c>
      <c r="O1243" s="6">
        <f>IF(P1243="Yes",'MD Rates'!$B$1,R1243)</f>
        <v>42461</v>
      </c>
      <c r="P1243" s="5" t="str">
        <f t="shared" si="120"/>
        <v>No</v>
      </c>
      <c r="Q1243" s="201"/>
      <c r="R1243" s="6">
        <v>42461</v>
      </c>
      <c r="S1243" s="48"/>
      <c r="U1243" s="48"/>
    </row>
    <row r="1244" spans="1:21" ht="14.5" hidden="1" x14ac:dyDescent="0.35">
      <c r="A1244" s="387" t="s">
        <v>1092</v>
      </c>
      <c r="B1244" s="89" t="s">
        <v>1120</v>
      </c>
      <c r="C1244" s="392" t="s">
        <v>968</v>
      </c>
      <c r="D1244" s="387" t="s">
        <v>579</v>
      </c>
      <c r="E1244" s="387">
        <v>130</v>
      </c>
      <c r="F1244" s="387" t="s">
        <v>1093</v>
      </c>
      <c r="G1244" s="387"/>
      <c r="H1244" s="387"/>
      <c r="I1244" s="387">
        <v>0</v>
      </c>
      <c r="L1244" s="393">
        <v>0</v>
      </c>
      <c r="O1244" s="6">
        <v>42461</v>
      </c>
      <c r="P1244" s="5" t="str">
        <f t="shared" si="120"/>
        <v>No</v>
      </c>
      <c r="Q1244" s="201"/>
      <c r="R1244" s="6">
        <v>42095</v>
      </c>
      <c r="S1244" s="48"/>
      <c r="U1244" s="48"/>
    </row>
    <row r="1245" spans="1:21" ht="14.5" hidden="1" x14ac:dyDescent="0.35">
      <c r="A1245" s="387" t="s">
        <v>1092</v>
      </c>
      <c r="B1245" s="89" t="s">
        <v>1120</v>
      </c>
      <c r="C1245" s="392" t="s">
        <v>968</v>
      </c>
      <c r="D1245" s="387" t="s">
        <v>579</v>
      </c>
      <c r="E1245" s="387">
        <v>130</v>
      </c>
      <c r="F1245" s="387" t="s">
        <v>1094</v>
      </c>
      <c r="G1245" s="387"/>
      <c r="H1245" s="387"/>
      <c r="I1245" s="387">
        <v>0</v>
      </c>
      <c r="L1245" s="393">
        <v>0</v>
      </c>
      <c r="O1245" s="6">
        <f>IF(P1245="Yes",'MD Rates'!$B$1,R1245)</f>
        <v>42461</v>
      </c>
      <c r="P1245" s="5" t="str">
        <f t="shared" si="120"/>
        <v>No</v>
      </c>
      <c r="Q1245" s="201"/>
      <c r="R1245" s="6">
        <v>42461</v>
      </c>
      <c r="S1245" s="48"/>
      <c r="U1245" s="48"/>
    </row>
    <row r="1246" spans="1:21" ht="14.5" hidden="1" x14ac:dyDescent="0.35">
      <c r="A1246" s="387" t="s">
        <v>1092</v>
      </c>
      <c r="B1246" s="89" t="s">
        <v>1120</v>
      </c>
      <c r="C1246" s="392" t="s">
        <v>968</v>
      </c>
      <c r="D1246" s="387" t="s">
        <v>580</v>
      </c>
      <c r="E1246" s="387">
        <v>130</v>
      </c>
      <c r="F1246" s="387" t="s">
        <v>1093</v>
      </c>
      <c r="G1246" s="387"/>
      <c r="H1246" s="387"/>
      <c r="I1246" s="387">
        <v>0</v>
      </c>
      <c r="L1246" s="393">
        <v>0</v>
      </c>
      <c r="O1246" s="6">
        <v>42461</v>
      </c>
      <c r="P1246" s="5" t="str">
        <f t="shared" si="120"/>
        <v>No</v>
      </c>
      <c r="Q1246" s="201"/>
      <c r="R1246" s="6">
        <v>42095</v>
      </c>
      <c r="S1246" s="48"/>
      <c r="U1246" s="48"/>
    </row>
    <row r="1247" spans="1:21" ht="14.5" hidden="1" x14ac:dyDescent="0.35">
      <c r="A1247" s="387" t="s">
        <v>1092</v>
      </c>
      <c r="B1247" s="89" t="s">
        <v>1120</v>
      </c>
      <c r="C1247" s="392" t="s">
        <v>968</v>
      </c>
      <c r="D1247" s="387" t="s">
        <v>580</v>
      </c>
      <c r="E1247" s="387">
        <v>130</v>
      </c>
      <c r="F1247" s="387" t="s">
        <v>1094</v>
      </c>
      <c r="G1247" s="387"/>
      <c r="H1247" s="387"/>
      <c r="I1247" s="387">
        <v>0</v>
      </c>
      <c r="L1247" s="393">
        <v>0</v>
      </c>
      <c r="O1247" s="6">
        <f>IF(P1247="Yes",'MD Rates'!$B$1,R1247)</f>
        <v>42461</v>
      </c>
      <c r="P1247" s="5" t="str">
        <f t="shared" si="120"/>
        <v>No</v>
      </c>
      <c r="Q1247" s="201"/>
      <c r="R1247" s="6">
        <v>42461</v>
      </c>
      <c r="S1247" s="48"/>
      <c r="U1247" s="48"/>
    </row>
    <row r="1248" spans="1:21" ht="14.5" hidden="1" x14ac:dyDescent="0.35">
      <c r="A1248" s="387" t="s">
        <v>1092</v>
      </c>
      <c r="B1248" s="89" t="s">
        <v>1120</v>
      </c>
      <c r="C1248" s="392" t="s">
        <v>968</v>
      </c>
      <c r="D1248" s="387" t="s">
        <v>581</v>
      </c>
      <c r="E1248" s="387">
        <v>130</v>
      </c>
      <c r="F1248" s="387" t="s">
        <v>1093</v>
      </c>
      <c r="G1248" s="387"/>
      <c r="H1248" s="387"/>
      <c r="I1248" s="387">
        <v>0</v>
      </c>
      <c r="L1248" s="393">
        <v>0</v>
      </c>
      <c r="O1248" s="6">
        <v>42461</v>
      </c>
      <c r="P1248" s="5" t="str">
        <f t="shared" si="120"/>
        <v>No</v>
      </c>
      <c r="Q1248" s="201"/>
      <c r="R1248" s="6">
        <v>42095</v>
      </c>
      <c r="S1248" s="48"/>
      <c r="U1248" s="48"/>
    </row>
    <row r="1249" spans="1:21" ht="14.5" hidden="1" x14ac:dyDescent="0.35">
      <c r="A1249" s="387" t="s">
        <v>1092</v>
      </c>
      <c r="B1249" s="89" t="s">
        <v>1120</v>
      </c>
      <c r="C1249" s="392" t="s">
        <v>968</v>
      </c>
      <c r="D1249" s="387" t="s">
        <v>581</v>
      </c>
      <c r="E1249" s="387">
        <v>130</v>
      </c>
      <c r="F1249" s="387" t="s">
        <v>1094</v>
      </c>
      <c r="G1249" s="387"/>
      <c r="H1249" s="387"/>
      <c r="I1249" s="387">
        <v>0</v>
      </c>
      <c r="L1249" s="393">
        <v>0</v>
      </c>
      <c r="O1249" s="6">
        <f>IF(P1249="Yes",'MD Rates'!$B$1,R1249)</f>
        <v>42461</v>
      </c>
      <c r="P1249" s="5" t="str">
        <f t="shared" si="120"/>
        <v>No</v>
      </c>
      <c r="Q1249" s="201"/>
      <c r="R1249" s="6">
        <v>42461</v>
      </c>
      <c r="S1249" s="48"/>
      <c r="U1249" s="48"/>
    </row>
    <row r="1250" spans="1:21" ht="14.5" hidden="1" x14ac:dyDescent="0.35">
      <c r="A1250" s="387" t="s">
        <v>1092</v>
      </c>
      <c r="B1250" s="89" t="s">
        <v>1120</v>
      </c>
      <c r="C1250" s="392" t="s">
        <v>968</v>
      </c>
      <c r="D1250" s="387" t="s">
        <v>582</v>
      </c>
      <c r="E1250" s="387">
        <v>130</v>
      </c>
      <c r="F1250" s="387" t="s">
        <v>1093</v>
      </c>
      <c r="G1250" s="387"/>
      <c r="H1250" s="387"/>
      <c r="I1250" s="387">
        <v>0</v>
      </c>
      <c r="L1250" s="393">
        <v>0</v>
      </c>
      <c r="O1250" s="6">
        <v>42461</v>
      </c>
      <c r="P1250" s="5" t="str">
        <f t="shared" si="120"/>
        <v>No</v>
      </c>
      <c r="Q1250" s="201"/>
      <c r="R1250" s="6">
        <v>42095</v>
      </c>
      <c r="S1250" s="48"/>
      <c r="U1250" s="48"/>
    </row>
    <row r="1251" spans="1:21" ht="14.5" hidden="1" x14ac:dyDescent="0.35">
      <c r="A1251" s="387" t="s">
        <v>1092</v>
      </c>
      <c r="B1251" s="89" t="s">
        <v>1120</v>
      </c>
      <c r="C1251" s="392" t="s">
        <v>968</v>
      </c>
      <c r="D1251" s="387" t="s">
        <v>582</v>
      </c>
      <c r="E1251" s="387">
        <v>130</v>
      </c>
      <c r="F1251" s="387" t="s">
        <v>1094</v>
      </c>
      <c r="G1251" s="387"/>
      <c r="H1251" s="387"/>
      <c r="I1251" s="387">
        <v>0</v>
      </c>
      <c r="L1251" s="393">
        <v>0</v>
      </c>
      <c r="O1251" s="6">
        <f>IF(P1251="Yes",'MD Rates'!$B$1,R1251)</f>
        <v>42461</v>
      </c>
      <c r="P1251" s="5" t="str">
        <f t="shared" si="120"/>
        <v>No</v>
      </c>
      <c r="Q1251" s="201"/>
      <c r="R1251" s="6">
        <v>42461</v>
      </c>
      <c r="S1251" s="48"/>
      <c r="U1251" s="48"/>
    </row>
    <row r="1252" spans="1:21" ht="14.5" hidden="1" x14ac:dyDescent="0.35">
      <c r="A1252" s="387" t="s">
        <v>1092</v>
      </c>
      <c r="B1252" s="89" t="s">
        <v>1120</v>
      </c>
      <c r="C1252" s="392" t="s">
        <v>968</v>
      </c>
      <c r="D1252" s="387" t="s">
        <v>583</v>
      </c>
      <c r="E1252" s="387">
        <v>130</v>
      </c>
      <c r="F1252" s="387" t="s">
        <v>1093</v>
      </c>
      <c r="G1252" s="387"/>
      <c r="H1252" s="387"/>
      <c r="I1252" s="387">
        <v>0</v>
      </c>
      <c r="L1252" s="393">
        <v>0</v>
      </c>
      <c r="O1252" s="6">
        <v>42461</v>
      </c>
      <c r="P1252" s="5" t="str">
        <f t="shared" si="120"/>
        <v>No</v>
      </c>
      <c r="Q1252" s="201"/>
      <c r="R1252" s="6">
        <v>42095</v>
      </c>
      <c r="S1252" s="48"/>
      <c r="U1252" s="48"/>
    </row>
    <row r="1253" spans="1:21" ht="14.5" hidden="1" x14ac:dyDescent="0.35">
      <c r="A1253" s="387" t="s">
        <v>1092</v>
      </c>
      <c r="B1253" s="89" t="s">
        <v>1120</v>
      </c>
      <c r="C1253" s="392" t="s">
        <v>968</v>
      </c>
      <c r="D1253" s="387" t="s">
        <v>583</v>
      </c>
      <c r="E1253" s="387">
        <v>130</v>
      </c>
      <c r="F1253" s="387" t="s">
        <v>1094</v>
      </c>
      <c r="G1253" s="387"/>
      <c r="H1253" s="387"/>
      <c r="I1253" s="387">
        <v>0</v>
      </c>
      <c r="L1253" s="393">
        <v>0</v>
      </c>
      <c r="O1253" s="6">
        <f>IF(P1253="Yes",'MD Rates'!$B$1,R1253)</f>
        <v>42461</v>
      </c>
      <c r="P1253" s="5" t="str">
        <f t="shared" si="120"/>
        <v>No</v>
      </c>
      <c r="Q1253" s="201"/>
      <c r="R1253" s="6">
        <v>42461</v>
      </c>
      <c r="S1253" s="48"/>
      <c r="U1253" s="48"/>
    </row>
    <row r="1254" spans="1:21" ht="14.5" hidden="1" x14ac:dyDescent="0.35">
      <c r="A1254" s="387" t="s">
        <v>1092</v>
      </c>
      <c r="B1254" s="89" t="s">
        <v>1120</v>
      </c>
      <c r="C1254" s="392" t="s">
        <v>968</v>
      </c>
      <c r="D1254" s="387" t="s">
        <v>584</v>
      </c>
      <c r="E1254" s="387">
        <v>130</v>
      </c>
      <c r="F1254" s="387" t="s">
        <v>1093</v>
      </c>
      <c r="G1254" s="387"/>
      <c r="H1254" s="387"/>
      <c r="I1254" s="387">
        <v>0</v>
      </c>
      <c r="L1254" s="393">
        <v>0</v>
      </c>
      <c r="O1254" s="6">
        <v>42461</v>
      </c>
      <c r="P1254" s="5" t="str">
        <f t="shared" si="120"/>
        <v>No</v>
      </c>
      <c r="Q1254" s="201"/>
      <c r="R1254" s="6">
        <v>42095</v>
      </c>
      <c r="S1254" s="48"/>
      <c r="U1254" s="48"/>
    </row>
    <row r="1255" spans="1:21" ht="14.5" hidden="1" x14ac:dyDescent="0.35">
      <c r="A1255" s="387" t="s">
        <v>1092</v>
      </c>
      <c r="B1255" s="89" t="s">
        <v>1120</v>
      </c>
      <c r="C1255" s="392" t="s">
        <v>968</v>
      </c>
      <c r="D1255" s="387" t="s">
        <v>584</v>
      </c>
      <c r="E1255" s="387">
        <v>130</v>
      </c>
      <c r="F1255" s="387" t="s">
        <v>1094</v>
      </c>
      <c r="G1255" s="387"/>
      <c r="H1255" s="387"/>
      <c r="I1255" s="387">
        <v>0</v>
      </c>
      <c r="L1255" s="393">
        <v>0</v>
      </c>
      <c r="O1255" s="6">
        <f>IF(P1255="Yes",'MD Rates'!$B$1,R1255)</f>
        <v>42461</v>
      </c>
      <c r="P1255" s="5" t="str">
        <f t="shared" si="120"/>
        <v>No</v>
      </c>
      <c r="Q1255" s="201"/>
      <c r="R1255" s="6">
        <v>42461</v>
      </c>
      <c r="S1255" s="48"/>
      <c r="U1255" s="48"/>
    </row>
    <row r="1256" spans="1:21" ht="14.5" hidden="1" x14ac:dyDescent="0.35">
      <c r="A1256" s="387" t="s">
        <v>1092</v>
      </c>
      <c r="B1256" s="89" t="s">
        <v>1120</v>
      </c>
      <c r="C1256" s="392" t="s">
        <v>968</v>
      </c>
      <c r="D1256" s="387" t="s">
        <v>585</v>
      </c>
      <c r="E1256" s="387">
        <v>130</v>
      </c>
      <c r="F1256" s="387" t="s">
        <v>1093</v>
      </c>
      <c r="G1256" s="387"/>
      <c r="H1256" s="387"/>
      <c r="I1256" s="387">
        <v>0</v>
      </c>
      <c r="L1256" s="393">
        <v>0</v>
      </c>
      <c r="O1256" s="6">
        <v>42461</v>
      </c>
      <c r="P1256" s="5" t="str">
        <f t="shared" si="120"/>
        <v>No</v>
      </c>
      <c r="Q1256" s="201"/>
      <c r="R1256" s="6">
        <v>42095</v>
      </c>
      <c r="S1256" s="48"/>
      <c r="U1256" s="48"/>
    </row>
    <row r="1257" spans="1:21" ht="14.5" hidden="1" x14ac:dyDescent="0.35">
      <c r="A1257" s="387" t="s">
        <v>1092</v>
      </c>
      <c r="B1257" s="89" t="s">
        <v>1120</v>
      </c>
      <c r="C1257" s="392" t="s">
        <v>968</v>
      </c>
      <c r="D1257" s="387" t="s">
        <v>585</v>
      </c>
      <c r="E1257" s="387">
        <v>130</v>
      </c>
      <c r="F1257" s="387" t="s">
        <v>1094</v>
      </c>
      <c r="G1257" s="387"/>
      <c r="H1257" s="387"/>
      <c r="I1257" s="387">
        <v>0</v>
      </c>
      <c r="L1257" s="393">
        <v>0</v>
      </c>
      <c r="O1257" s="6">
        <f>IF(P1257="Yes",'MD Rates'!$B$1,R1257)</f>
        <v>42461</v>
      </c>
      <c r="P1257" s="5" t="str">
        <f t="shared" si="120"/>
        <v>No</v>
      </c>
      <c r="Q1257" s="201"/>
      <c r="R1257" s="6">
        <v>42461</v>
      </c>
      <c r="S1257" s="48"/>
      <c r="U1257" s="48"/>
    </row>
    <row r="1258" spans="1:21" ht="14.5" hidden="1" x14ac:dyDescent="0.35">
      <c r="A1258" s="387" t="s">
        <v>1092</v>
      </c>
      <c r="B1258" s="89" t="s">
        <v>1120</v>
      </c>
      <c r="C1258" s="392" t="s">
        <v>968</v>
      </c>
      <c r="D1258" s="387" t="s">
        <v>586</v>
      </c>
      <c r="E1258" s="387">
        <v>130</v>
      </c>
      <c r="F1258" s="387" t="s">
        <v>1093</v>
      </c>
      <c r="G1258" s="387"/>
      <c r="H1258" s="387"/>
      <c r="I1258" s="387">
        <v>0</v>
      </c>
      <c r="L1258" s="393">
        <v>0</v>
      </c>
      <c r="O1258" s="6">
        <v>42461</v>
      </c>
      <c r="P1258" s="5" t="str">
        <f t="shared" si="120"/>
        <v>No</v>
      </c>
      <c r="Q1258" s="201"/>
      <c r="R1258" s="6">
        <v>42095</v>
      </c>
      <c r="S1258" s="48"/>
      <c r="U1258" s="48"/>
    </row>
    <row r="1259" spans="1:21" ht="14.5" hidden="1" x14ac:dyDescent="0.35">
      <c r="A1259" s="387" t="s">
        <v>1092</v>
      </c>
      <c r="B1259" s="89" t="s">
        <v>1120</v>
      </c>
      <c r="C1259" s="392" t="s">
        <v>968</v>
      </c>
      <c r="D1259" s="387" t="s">
        <v>586</v>
      </c>
      <c r="E1259" s="387">
        <v>130</v>
      </c>
      <c r="F1259" s="387" t="s">
        <v>1094</v>
      </c>
      <c r="G1259" s="387"/>
      <c r="H1259" s="387"/>
      <c r="I1259" s="387">
        <v>0</v>
      </c>
      <c r="L1259" s="393">
        <v>0</v>
      </c>
      <c r="O1259" s="6">
        <f>IF(P1259="Yes",'MD Rates'!$B$1,R1259)</f>
        <v>42461</v>
      </c>
      <c r="P1259" s="5" t="str">
        <f t="shared" si="120"/>
        <v>No</v>
      </c>
      <c r="Q1259" s="201"/>
      <c r="R1259" s="6">
        <v>42461</v>
      </c>
      <c r="S1259" s="48"/>
      <c r="U1259" s="48"/>
    </row>
    <row r="1260" spans="1:21" ht="14.5" hidden="1" x14ac:dyDescent="0.35">
      <c r="A1260" s="387" t="s">
        <v>1092</v>
      </c>
      <c r="B1260" s="89" t="s">
        <v>1120</v>
      </c>
      <c r="C1260" s="392" t="s">
        <v>968</v>
      </c>
      <c r="D1260" s="387" t="s">
        <v>587</v>
      </c>
      <c r="E1260" s="387">
        <v>130</v>
      </c>
      <c r="F1260" s="387" t="s">
        <v>1093</v>
      </c>
      <c r="G1260" s="387"/>
      <c r="H1260" s="387"/>
      <c r="I1260" s="387">
        <v>0</v>
      </c>
      <c r="L1260" s="393">
        <v>0</v>
      </c>
      <c r="O1260" s="6">
        <v>42461</v>
      </c>
      <c r="P1260" s="5" t="str">
        <f t="shared" si="120"/>
        <v>No</v>
      </c>
      <c r="Q1260" s="201"/>
      <c r="R1260" s="6">
        <v>42095</v>
      </c>
      <c r="S1260" s="48"/>
      <c r="U1260" s="48"/>
    </row>
    <row r="1261" spans="1:21" ht="14.5" hidden="1" x14ac:dyDescent="0.35">
      <c r="A1261" s="387" t="s">
        <v>1092</v>
      </c>
      <c r="B1261" s="89" t="s">
        <v>1120</v>
      </c>
      <c r="C1261" s="392" t="s">
        <v>968</v>
      </c>
      <c r="D1261" s="387" t="s">
        <v>587</v>
      </c>
      <c r="E1261" s="387">
        <v>130</v>
      </c>
      <c r="F1261" s="387" t="s">
        <v>1094</v>
      </c>
      <c r="G1261" s="387"/>
      <c r="H1261" s="387"/>
      <c r="I1261" s="387">
        <v>0</v>
      </c>
      <c r="L1261" s="393">
        <v>0</v>
      </c>
      <c r="O1261" s="6">
        <f>IF(P1261="Yes",'MD Rates'!$B$1,R1261)</f>
        <v>42461</v>
      </c>
      <c r="P1261" s="5" t="str">
        <f t="shared" si="120"/>
        <v>No</v>
      </c>
      <c r="Q1261" s="201"/>
      <c r="R1261" s="6">
        <v>42461</v>
      </c>
      <c r="S1261" s="48"/>
      <c r="U1261" s="48"/>
    </row>
    <row r="1262" spans="1:21" ht="14.5" hidden="1" x14ac:dyDescent="0.35">
      <c r="A1262" s="387" t="s">
        <v>1092</v>
      </c>
      <c r="B1262" s="89" t="s">
        <v>1120</v>
      </c>
      <c r="C1262" s="392" t="s">
        <v>968</v>
      </c>
      <c r="D1262" s="387" t="s">
        <v>588</v>
      </c>
      <c r="E1262" s="387">
        <v>130</v>
      </c>
      <c r="F1262" s="387" t="s">
        <v>1093</v>
      </c>
      <c r="G1262" s="387"/>
      <c r="H1262" s="387"/>
      <c r="I1262" s="387">
        <v>0</v>
      </c>
      <c r="L1262" s="393">
        <v>0</v>
      </c>
      <c r="O1262" s="6">
        <v>42461</v>
      </c>
      <c r="P1262" s="5" t="str">
        <f t="shared" si="120"/>
        <v>No</v>
      </c>
      <c r="Q1262" s="201"/>
      <c r="R1262" s="6">
        <v>42095</v>
      </c>
      <c r="S1262" s="48"/>
      <c r="U1262" s="48"/>
    </row>
    <row r="1263" spans="1:21" ht="14.5" hidden="1" x14ac:dyDescent="0.35">
      <c r="A1263" s="387" t="s">
        <v>1092</v>
      </c>
      <c r="B1263" s="89" t="s">
        <v>1120</v>
      </c>
      <c r="C1263" s="392" t="s">
        <v>968</v>
      </c>
      <c r="D1263" s="387" t="s">
        <v>588</v>
      </c>
      <c r="E1263" s="387">
        <v>130</v>
      </c>
      <c r="F1263" s="387" t="s">
        <v>1094</v>
      </c>
      <c r="G1263" s="387"/>
      <c r="H1263" s="387"/>
      <c r="I1263" s="387">
        <v>0</v>
      </c>
      <c r="L1263" s="393">
        <v>0</v>
      </c>
      <c r="O1263" s="6">
        <f>IF(P1263="Yes",'MD Rates'!$B$1,R1263)</f>
        <v>42461</v>
      </c>
      <c r="P1263" s="5" t="str">
        <f t="shared" si="120"/>
        <v>No</v>
      </c>
      <c r="Q1263" s="201"/>
      <c r="R1263" s="6">
        <v>42461</v>
      </c>
      <c r="S1263" s="48"/>
      <c r="U1263" s="48"/>
    </row>
    <row r="1264" spans="1:21" ht="14.5" hidden="1" x14ac:dyDescent="0.35">
      <c r="A1264" s="387" t="s">
        <v>1092</v>
      </c>
      <c r="B1264" s="89" t="s">
        <v>1120</v>
      </c>
      <c r="C1264" s="392" t="s">
        <v>968</v>
      </c>
      <c r="D1264" s="387" t="s">
        <v>589</v>
      </c>
      <c r="E1264" s="387">
        <v>130</v>
      </c>
      <c r="F1264" s="387" t="s">
        <v>1093</v>
      </c>
      <c r="G1264" s="387"/>
      <c r="H1264" s="387"/>
      <c r="I1264" s="387">
        <v>0</v>
      </c>
      <c r="L1264" s="393">
        <v>0</v>
      </c>
      <c r="O1264" s="6">
        <v>42461</v>
      </c>
      <c r="P1264" s="5" t="str">
        <f t="shared" si="120"/>
        <v>No</v>
      </c>
      <c r="Q1264" s="201"/>
      <c r="R1264" s="6">
        <v>42095</v>
      </c>
      <c r="S1264" s="48"/>
      <c r="U1264" s="48"/>
    </row>
    <row r="1265" spans="1:21" ht="14.5" hidden="1" x14ac:dyDescent="0.35">
      <c r="A1265" s="387" t="s">
        <v>1092</v>
      </c>
      <c r="B1265" s="89" t="s">
        <v>1120</v>
      </c>
      <c r="C1265" s="392" t="s">
        <v>968</v>
      </c>
      <c r="D1265" s="387" t="s">
        <v>589</v>
      </c>
      <c r="E1265" s="387">
        <v>130</v>
      </c>
      <c r="F1265" s="387" t="s">
        <v>1094</v>
      </c>
      <c r="G1265" s="387"/>
      <c r="H1265" s="387"/>
      <c r="I1265" s="387">
        <v>0</v>
      </c>
      <c r="L1265" s="393">
        <v>0</v>
      </c>
      <c r="O1265" s="6">
        <f>IF(P1265="Yes",'MD Rates'!$B$1,R1265)</f>
        <v>42461</v>
      </c>
      <c r="P1265" s="5" t="str">
        <f t="shared" si="120"/>
        <v>No</v>
      </c>
      <c r="Q1265" s="201"/>
      <c r="R1265" s="6">
        <v>42461</v>
      </c>
      <c r="S1265" s="48"/>
      <c r="U1265" s="48"/>
    </row>
    <row r="1266" spans="1:21" ht="14.5" hidden="1" x14ac:dyDescent="0.35">
      <c r="A1266" s="387" t="s">
        <v>1092</v>
      </c>
      <c r="B1266" s="89" t="s">
        <v>1120</v>
      </c>
      <c r="C1266" s="392" t="s">
        <v>968</v>
      </c>
      <c r="D1266" s="387" t="s">
        <v>590</v>
      </c>
      <c r="E1266" s="387">
        <v>130</v>
      </c>
      <c r="F1266" s="387" t="s">
        <v>1093</v>
      </c>
      <c r="G1266" s="387"/>
      <c r="H1266" s="387"/>
      <c r="I1266" s="387">
        <v>0</v>
      </c>
      <c r="L1266" s="393">
        <v>0</v>
      </c>
      <c r="O1266" s="6">
        <v>42461</v>
      </c>
      <c r="P1266" s="5" t="str">
        <f t="shared" si="120"/>
        <v>No</v>
      </c>
      <c r="Q1266" s="201"/>
      <c r="R1266" s="6">
        <v>42095</v>
      </c>
      <c r="S1266" s="48"/>
      <c r="U1266" s="48"/>
    </row>
    <row r="1267" spans="1:21" ht="14.5" hidden="1" x14ac:dyDescent="0.35">
      <c r="A1267" s="387" t="s">
        <v>1092</v>
      </c>
      <c r="B1267" s="89" t="s">
        <v>1120</v>
      </c>
      <c r="C1267" s="392" t="s">
        <v>968</v>
      </c>
      <c r="D1267" s="387" t="s">
        <v>590</v>
      </c>
      <c r="E1267" s="387">
        <v>130</v>
      </c>
      <c r="F1267" s="387" t="s">
        <v>1094</v>
      </c>
      <c r="G1267" s="387"/>
      <c r="H1267" s="387"/>
      <c r="I1267" s="387">
        <v>0</v>
      </c>
      <c r="L1267" s="393">
        <v>0</v>
      </c>
      <c r="O1267" s="6">
        <f>IF(P1267="Yes",'MD Rates'!$B$1,R1267)</f>
        <v>42461</v>
      </c>
      <c r="P1267" s="5" t="str">
        <f t="shared" si="120"/>
        <v>No</v>
      </c>
      <c r="Q1267" s="201"/>
      <c r="R1267" s="6">
        <v>42461</v>
      </c>
      <c r="S1267" s="48"/>
      <c r="U1267" s="48"/>
    </row>
    <row r="1268" spans="1:21" ht="14.5" hidden="1" x14ac:dyDescent="0.35">
      <c r="A1268" s="387" t="s">
        <v>1092</v>
      </c>
      <c r="B1268" s="89" t="s">
        <v>1120</v>
      </c>
      <c r="C1268" s="392" t="s">
        <v>968</v>
      </c>
      <c r="D1268" s="387" t="s">
        <v>591</v>
      </c>
      <c r="E1268" s="387">
        <v>130</v>
      </c>
      <c r="F1268" s="387" t="s">
        <v>1093</v>
      </c>
      <c r="G1268" s="387"/>
      <c r="H1268" s="387"/>
      <c r="I1268" s="387">
        <v>0</v>
      </c>
      <c r="L1268" s="393">
        <v>0</v>
      </c>
      <c r="O1268" s="6">
        <v>42461</v>
      </c>
      <c r="P1268" s="5" t="str">
        <f t="shared" si="120"/>
        <v>No</v>
      </c>
      <c r="Q1268" s="201"/>
      <c r="R1268" s="6">
        <v>42095</v>
      </c>
      <c r="S1268" s="48"/>
      <c r="U1268" s="48"/>
    </row>
    <row r="1269" spans="1:21" ht="14.5" hidden="1" x14ac:dyDescent="0.35">
      <c r="A1269" s="387" t="s">
        <v>1092</v>
      </c>
      <c r="B1269" s="89" t="s">
        <v>1120</v>
      </c>
      <c r="C1269" s="392" t="s">
        <v>968</v>
      </c>
      <c r="D1269" s="387" t="s">
        <v>591</v>
      </c>
      <c r="E1269" s="387">
        <v>130</v>
      </c>
      <c r="F1269" s="387" t="s">
        <v>1094</v>
      </c>
      <c r="G1269" s="387"/>
      <c r="H1269" s="387"/>
      <c r="I1269" s="387">
        <v>0</v>
      </c>
      <c r="L1269" s="393">
        <v>0</v>
      </c>
      <c r="O1269" s="6">
        <f>IF(P1269="Yes",'MD Rates'!$B$1,R1269)</f>
        <v>42461</v>
      </c>
      <c r="P1269" s="5" t="str">
        <f t="shared" si="120"/>
        <v>No</v>
      </c>
      <c r="Q1269" s="201"/>
      <c r="R1269" s="6">
        <v>42461</v>
      </c>
      <c r="S1269" s="48"/>
      <c r="U1269" s="48"/>
    </row>
    <row r="1270" spans="1:21" ht="14.5" hidden="1" x14ac:dyDescent="0.35">
      <c r="A1270" s="387" t="s">
        <v>1092</v>
      </c>
      <c r="B1270" s="89" t="s">
        <v>1120</v>
      </c>
      <c r="C1270" s="392" t="s">
        <v>968</v>
      </c>
      <c r="D1270" s="387" t="s">
        <v>592</v>
      </c>
      <c r="E1270" s="387">
        <v>130</v>
      </c>
      <c r="F1270" s="387" t="s">
        <v>1093</v>
      </c>
      <c r="G1270" s="387"/>
      <c r="H1270" s="387"/>
      <c r="I1270" s="387">
        <v>0</v>
      </c>
      <c r="L1270" s="393">
        <v>0</v>
      </c>
      <c r="O1270" s="6">
        <v>42461</v>
      </c>
      <c r="P1270" s="5" t="str">
        <f t="shared" si="120"/>
        <v>No</v>
      </c>
      <c r="Q1270" s="201"/>
      <c r="R1270" s="6">
        <v>42095</v>
      </c>
      <c r="S1270" s="48"/>
      <c r="U1270" s="48"/>
    </row>
    <row r="1271" spans="1:21" ht="14.5" hidden="1" x14ac:dyDescent="0.35">
      <c r="A1271" s="387" t="s">
        <v>1092</v>
      </c>
      <c r="B1271" s="89" t="s">
        <v>1120</v>
      </c>
      <c r="C1271" s="392" t="s">
        <v>968</v>
      </c>
      <c r="D1271" s="387" t="s">
        <v>592</v>
      </c>
      <c r="E1271" s="387">
        <v>130</v>
      </c>
      <c r="F1271" s="387" t="s">
        <v>1094</v>
      </c>
      <c r="G1271" s="387"/>
      <c r="H1271" s="387"/>
      <c r="I1271" s="387">
        <v>0</v>
      </c>
      <c r="L1271" s="393">
        <v>0</v>
      </c>
      <c r="O1271" s="6">
        <f>IF(P1271="Yes",'MD Rates'!$B$1,R1271)</f>
        <v>42461</v>
      </c>
      <c r="P1271" s="5" t="str">
        <f t="shared" si="120"/>
        <v>No</v>
      </c>
      <c r="Q1271" s="201"/>
      <c r="R1271" s="6">
        <v>42461</v>
      </c>
      <c r="S1271" s="48"/>
      <c r="U1271" s="48"/>
    </row>
    <row r="1272" spans="1:21" ht="14.5" hidden="1" x14ac:dyDescent="0.35">
      <c r="A1272" s="387" t="s">
        <v>1092</v>
      </c>
      <c r="B1272" s="89" t="s">
        <v>1120</v>
      </c>
      <c r="C1272" s="392" t="s">
        <v>968</v>
      </c>
      <c r="D1272" s="387" t="s">
        <v>593</v>
      </c>
      <c r="E1272" s="387">
        <v>130</v>
      </c>
      <c r="F1272" s="387" t="s">
        <v>1093</v>
      </c>
      <c r="G1272" s="387"/>
      <c r="H1272" s="387"/>
      <c r="I1272" s="387">
        <v>0</v>
      </c>
      <c r="L1272" s="393">
        <v>0</v>
      </c>
      <c r="O1272" s="6">
        <v>42461</v>
      </c>
      <c r="P1272" s="5" t="str">
        <f t="shared" si="120"/>
        <v>No</v>
      </c>
      <c r="Q1272" s="201"/>
      <c r="R1272" s="6">
        <v>42095</v>
      </c>
      <c r="S1272" s="48"/>
      <c r="U1272" s="48"/>
    </row>
    <row r="1273" spans="1:21" ht="14.5" hidden="1" x14ac:dyDescent="0.35">
      <c r="A1273" s="387" t="s">
        <v>1092</v>
      </c>
      <c r="B1273" s="89" t="s">
        <v>1120</v>
      </c>
      <c r="C1273" s="392" t="s">
        <v>968</v>
      </c>
      <c r="D1273" s="387" t="s">
        <v>593</v>
      </c>
      <c r="E1273" s="387">
        <v>130</v>
      </c>
      <c r="F1273" s="387" t="s">
        <v>1094</v>
      </c>
      <c r="G1273" s="387"/>
      <c r="H1273" s="387"/>
      <c r="I1273" s="387">
        <v>0</v>
      </c>
      <c r="L1273" s="393">
        <v>0</v>
      </c>
      <c r="O1273" s="6">
        <f>IF(P1273="Yes",'MD Rates'!$B$1,R1273)</f>
        <v>42461</v>
      </c>
      <c r="P1273" s="5" t="str">
        <f t="shared" si="120"/>
        <v>No</v>
      </c>
      <c r="Q1273" s="201"/>
      <c r="R1273" s="6">
        <v>42461</v>
      </c>
      <c r="S1273" s="48"/>
      <c r="U1273" s="48"/>
    </row>
    <row r="1274" spans="1:21" ht="14.5" hidden="1" x14ac:dyDescent="0.35">
      <c r="A1274" s="387" t="s">
        <v>1092</v>
      </c>
      <c r="B1274" s="89" t="s">
        <v>1120</v>
      </c>
      <c r="C1274" s="392" t="s">
        <v>968</v>
      </c>
      <c r="D1274" s="387" t="s">
        <v>594</v>
      </c>
      <c r="E1274" s="387">
        <v>130</v>
      </c>
      <c r="F1274" s="387" t="s">
        <v>1093</v>
      </c>
      <c r="G1274" s="387"/>
      <c r="H1274" s="387"/>
      <c r="I1274" s="387">
        <v>0</v>
      </c>
      <c r="L1274" s="393">
        <v>0</v>
      </c>
      <c r="O1274" s="6">
        <v>42461</v>
      </c>
      <c r="P1274" s="5" t="str">
        <f t="shared" si="120"/>
        <v>No</v>
      </c>
      <c r="Q1274" s="201"/>
      <c r="R1274" s="6">
        <v>42095</v>
      </c>
      <c r="S1274" s="48"/>
      <c r="U1274" s="48"/>
    </row>
    <row r="1275" spans="1:21" ht="14.5" hidden="1" x14ac:dyDescent="0.35">
      <c r="A1275" s="387" t="s">
        <v>1092</v>
      </c>
      <c r="B1275" s="89" t="s">
        <v>1120</v>
      </c>
      <c r="C1275" s="392" t="s">
        <v>968</v>
      </c>
      <c r="D1275" s="387" t="s">
        <v>594</v>
      </c>
      <c r="E1275" s="387">
        <v>130</v>
      </c>
      <c r="F1275" s="387" t="s">
        <v>1094</v>
      </c>
      <c r="G1275" s="387"/>
      <c r="H1275" s="387"/>
      <c r="I1275" s="387">
        <v>0</v>
      </c>
      <c r="L1275" s="393">
        <v>0</v>
      </c>
      <c r="O1275" s="6">
        <f>IF(P1275="Yes",'MD Rates'!$B$1,R1275)</f>
        <v>42461</v>
      </c>
      <c r="P1275" s="5" t="str">
        <f t="shared" si="120"/>
        <v>No</v>
      </c>
      <c r="Q1275" s="201"/>
      <c r="R1275" s="6">
        <v>42461</v>
      </c>
      <c r="S1275" s="48"/>
      <c r="U1275" s="48"/>
    </row>
    <row r="1276" spans="1:21" ht="14.5" hidden="1" x14ac:dyDescent="0.35">
      <c r="A1276" s="387" t="s">
        <v>1092</v>
      </c>
      <c r="B1276" s="89" t="s">
        <v>1120</v>
      </c>
      <c r="C1276" s="392" t="s">
        <v>968</v>
      </c>
      <c r="D1276" s="387" t="s">
        <v>595</v>
      </c>
      <c r="E1276" s="387">
        <v>130</v>
      </c>
      <c r="F1276" s="387" t="s">
        <v>1093</v>
      </c>
      <c r="G1276" s="387"/>
      <c r="H1276" s="387"/>
      <c r="I1276" s="387">
        <v>0</v>
      </c>
      <c r="L1276" s="393">
        <v>0</v>
      </c>
      <c r="O1276" s="6">
        <v>42461</v>
      </c>
      <c r="P1276" s="5" t="str">
        <f t="shared" si="120"/>
        <v>No</v>
      </c>
      <c r="Q1276" s="201"/>
      <c r="R1276" s="6">
        <v>42095</v>
      </c>
      <c r="S1276" s="48"/>
      <c r="U1276" s="48"/>
    </row>
    <row r="1277" spans="1:21" ht="14.5" hidden="1" x14ac:dyDescent="0.35">
      <c r="A1277" s="387" t="s">
        <v>1092</v>
      </c>
      <c r="B1277" s="89" t="s">
        <v>1120</v>
      </c>
      <c r="C1277" s="392" t="s">
        <v>968</v>
      </c>
      <c r="D1277" s="387" t="s">
        <v>595</v>
      </c>
      <c r="E1277" s="387">
        <v>130</v>
      </c>
      <c r="F1277" s="387" t="s">
        <v>1094</v>
      </c>
      <c r="G1277" s="387"/>
      <c r="H1277" s="387"/>
      <c r="I1277" s="387">
        <v>0</v>
      </c>
      <c r="L1277" s="393">
        <v>0</v>
      </c>
      <c r="O1277" s="6">
        <f>IF(P1277="Yes",'MD Rates'!$B$1,R1277)</f>
        <v>42461</v>
      </c>
      <c r="P1277" s="5" t="str">
        <f t="shared" si="120"/>
        <v>No</v>
      </c>
      <c r="Q1277" s="201"/>
      <c r="R1277" s="6">
        <v>42461</v>
      </c>
      <c r="S1277" s="48"/>
      <c r="U1277" s="48"/>
    </row>
    <row r="1278" spans="1:21" ht="14.5" hidden="1" x14ac:dyDescent="0.35">
      <c r="A1278" s="387" t="s">
        <v>1092</v>
      </c>
      <c r="B1278" s="89" t="s">
        <v>1120</v>
      </c>
      <c r="C1278" s="392" t="s">
        <v>968</v>
      </c>
      <c r="D1278" s="387" t="s">
        <v>596</v>
      </c>
      <c r="E1278" s="387">
        <v>130</v>
      </c>
      <c r="F1278" s="387" t="s">
        <v>1093</v>
      </c>
      <c r="G1278" s="387"/>
      <c r="H1278" s="387"/>
      <c r="I1278" s="387">
        <v>0</v>
      </c>
      <c r="L1278" s="393">
        <v>0</v>
      </c>
      <c r="O1278" s="6">
        <v>42461</v>
      </c>
      <c r="P1278" s="5" t="str">
        <f t="shared" si="120"/>
        <v>No</v>
      </c>
      <c r="Q1278" s="201"/>
      <c r="R1278" s="6">
        <v>42095</v>
      </c>
      <c r="S1278" s="48"/>
      <c r="U1278" s="48"/>
    </row>
    <row r="1279" spans="1:21" ht="14.5" hidden="1" x14ac:dyDescent="0.35">
      <c r="A1279" s="387" t="s">
        <v>1092</v>
      </c>
      <c r="B1279" s="89" t="s">
        <v>1120</v>
      </c>
      <c r="C1279" s="392" t="s">
        <v>968</v>
      </c>
      <c r="D1279" s="387" t="s">
        <v>596</v>
      </c>
      <c r="E1279" s="387">
        <v>130</v>
      </c>
      <c r="F1279" s="387" t="s">
        <v>1094</v>
      </c>
      <c r="G1279" s="387"/>
      <c r="H1279" s="387"/>
      <c r="I1279" s="387">
        <v>0</v>
      </c>
      <c r="L1279" s="393">
        <v>0</v>
      </c>
      <c r="O1279" s="6">
        <f>IF(P1279="Yes",'MD Rates'!$B$1,R1279)</f>
        <v>42461</v>
      </c>
      <c r="P1279" s="5" t="str">
        <f t="shared" si="120"/>
        <v>No</v>
      </c>
      <c r="Q1279" s="201"/>
      <c r="R1279" s="6">
        <v>42461</v>
      </c>
      <c r="S1279" s="48"/>
      <c r="U1279" s="48"/>
    </row>
    <row r="1280" spans="1:21" ht="14.5" hidden="1" x14ac:dyDescent="0.35">
      <c r="A1280" s="387" t="s">
        <v>1092</v>
      </c>
      <c r="B1280" s="89" t="s">
        <v>1120</v>
      </c>
      <c r="C1280" s="392" t="s">
        <v>968</v>
      </c>
      <c r="D1280" s="387" t="s">
        <v>597</v>
      </c>
      <c r="E1280" s="387">
        <v>130</v>
      </c>
      <c r="F1280" s="387" t="s">
        <v>1093</v>
      </c>
      <c r="G1280" s="387"/>
      <c r="H1280" s="387"/>
      <c r="I1280" s="387">
        <v>0</v>
      </c>
      <c r="L1280" s="393">
        <v>0</v>
      </c>
      <c r="O1280" s="6">
        <v>42461</v>
      </c>
      <c r="P1280" s="5" t="str">
        <f t="shared" si="120"/>
        <v>No</v>
      </c>
      <c r="Q1280" s="201"/>
      <c r="R1280" s="6">
        <v>42095</v>
      </c>
      <c r="S1280" s="48"/>
      <c r="U1280" s="48"/>
    </row>
    <row r="1281" spans="1:21" ht="14.5" hidden="1" x14ac:dyDescent="0.35">
      <c r="A1281" s="387" t="s">
        <v>1092</v>
      </c>
      <c r="B1281" s="89" t="s">
        <v>1120</v>
      </c>
      <c r="C1281" s="392" t="s">
        <v>968</v>
      </c>
      <c r="D1281" s="387" t="s">
        <v>597</v>
      </c>
      <c r="E1281" s="387">
        <v>130</v>
      </c>
      <c r="F1281" s="387" t="s">
        <v>1094</v>
      </c>
      <c r="G1281" s="387"/>
      <c r="H1281" s="387"/>
      <c r="I1281" s="387">
        <v>0</v>
      </c>
      <c r="L1281" s="393">
        <v>0</v>
      </c>
      <c r="O1281" s="6">
        <f>IF(P1281="Yes",'MD Rates'!$B$1,R1281)</f>
        <v>42461</v>
      </c>
      <c r="P1281" s="5" t="str">
        <f t="shared" si="120"/>
        <v>No</v>
      </c>
      <c r="Q1281" s="201"/>
      <c r="R1281" s="6">
        <v>42461</v>
      </c>
      <c r="S1281" s="48"/>
      <c r="U1281" s="48"/>
    </row>
    <row r="1282" spans="1:21" ht="14.5" hidden="1" x14ac:dyDescent="0.35">
      <c r="A1282" s="387" t="s">
        <v>1092</v>
      </c>
      <c r="B1282" s="89" t="s">
        <v>1120</v>
      </c>
      <c r="C1282" s="392" t="s">
        <v>968</v>
      </c>
      <c r="D1282" s="387" t="s">
        <v>598</v>
      </c>
      <c r="E1282" s="387">
        <v>130</v>
      </c>
      <c r="F1282" s="387" t="s">
        <v>1093</v>
      </c>
      <c r="G1282" s="387"/>
      <c r="H1282" s="387"/>
      <c r="I1282" s="387">
        <v>0</v>
      </c>
      <c r="L1282" s="393">
        <v>0</v>
      </c>
      <c r="O1282" s="6">
        <v>42461</v>
      </c>
      <c r="P1282" s="5" t="str">
        <f t="shared" ref="P1282:P1293" si="121">IF(I1282&lt;&gt;L1282,"Yes","No")</f>
        <v>No</v>
      </c>
      <c r="Q1282" s="201"/>
      <c r="R1282" s="6">
        <v>42095</v>
      </c>
      <c r="S1282" s="48"/>
      <c r="U1282" s="48"/>
    </row>
    <row r="1283" spans="1:21" ht="14.5" hidden="1" x14ac:dyDescent="0.35">
      <c r="A1283" s="387" t="s">
        <v>1092</v>
      </c>
      <c r="B1283" s="89" t="s">
        <v>1120</v>
      </c>
      <c r="C1283" s="392" t="s">
        <v>968</v>
      </c>
      <c r="D1283" s="387" t="s">
        <v>598</v>
      </c>
      <c r="E1283" s="387">
        <v>130</v>
      </c>
      <c r="F1283" s="387" t="s">
        <v>1094</v>
      </c>
      <c r="G1283" s="387"/>
      <c r="H1283" s="387"/>
      <c r="I1283" s="387">
        <v>0</v>
      </c>
      <c r="L1283" s="393">
        <v>0</v>
      </c>
      <c r="O1283" s="6">
        <f>IF(P1283="Yes",'MD Rates'!$B$1,R1283)</f>
        <v>42461</v>
      </c>
      <c r="P1283" s="5" t="str">
        <f t="shared" si="121"/>
        <v>No</v>
      </c>
      <c r="Q1283" s="201"/>
      <c r="R1283" s="6">
        <v>42461</v>
      </c>
      <c r="S1283" s="48"/>
      <c r="U1283" s="48"/>
    </row>
    <row r="1284" spans="1:21" ht="14.5" hidden="1" x14ac:dyDescent="0.35">
      <c r="A1284" s="387" t="s">
        <v>1092</v>
      </c>
      <c r="B1284" s="89" t="s">
        <v>1120</v>
      </c>
      <c r="C1284" s="392" t="s">
        <v>968</v>
      </c>
      <c r="D1284" s="387" t="s">
        <v>599</v>
      </c>
      <c r="E1284" s="387">
        <v>130</v>
      </c>
      <c r="F1284" s="387" t="s">
        <v>1093</v>
      </c>
      <c r="G1284" s="387"/>
      <c r="H1284" s="387"/>
      <c r="I1284" s="387">
        <v>0</v>
      </c>
      <c r="L1284" s="393">
        <v>0</v>
      </c>
      <c r="O1284" s="6">
        <v>42461</v>
      </c>
      <c r="P1284" s="5" t="str">
        <f t="shared" si="121"/>
        <v>No</v>
      </c>
      <c r="Q1284" s="201"/>
      <c r="R1284" s="6">
        <v>42095</v>
      </c>
      <c r="S1284" s="48"/>
      <c r="U1284" s="48"/>
    </row>
    <row r="1285" spans="1:21" ht="14.5" hidden="1" x14ac:dyDescent="0.35">
      <c r="A1285" s="387" t="s">
        <v>1092</v>
      </c>
      <c r="B1285" s="89" t="s">
        <v>1120</v>
      </c>
      <c r="C1285" s="392" t="s">
        <v>968</v>
      </c>
      <c r="D1285" s="387" t="s">
        <v>599</v>
      </c>
      <c r="E1285" s="387">
        <v>130</v>
      </c>
      <c r="F1285" s="387" t="s">
        <v>1094</v>
      </c>
      <c r="G1285" s="387"/>
      <c r="H1285" s="387"/>
      <c r="I1285" s="387">
        <v>0</v>
      </c>
      <c r="L1285" s="393">
        <v>0</v>
      </c>
      <c r="O1285" s="6">
        <f>IF(P1285="Yes",'MD Rates'!$B$1,R1285)</f>
        <v>42461</v>
      </c>
      <c r="P1285" s="5" t="str">
        <f t="shared" si="121"/>
        <v>No</v>
      </c>
      <c r="Q1285" s="201"/>
      <c r="R1285" s="6">
        <v>42461</v>
      </c>
      <c r="S1285" s="48"/>
      <c r="U1285" s="48"/>
    </row>
    <row r="1286" spans="1:21" ht="14.5" hidden="1" x14ac:dyDescent="0.35">
      <c r="A1286" s="387" t="s">
        <v>1092</v>
      </c>
      <c r="B1286" s="89" t="s">
        <v>1120</v>
      </c>
      <c r="C1286" s="392" t="s">
        <v>968</v>
      </c>
      <c r="D1286" s="387" t="s">
        <v>600</v>
      </c>
      <c r="E1286" s="387">
        <v>130</v>
      </c>
      <c r="F1286" s="387" t="s">
        <v>1093</v>
      </c>
      <c r="G1286" s="387"/>
      <c r="H1286" s="387"/>
      <c r="I1286" s="387">
        <v>0</v>
      </c>
      <c r="L1286" s="393">
        <v>0</v>
      </c>
      <c r="O1286" s="6">
        <v>42461</v>
      </c>
      <c r="P1286" s="5" t="str">
        <f t="shared" si="121"/>
        <v>No</v>
      </c>
      <c r="Q1286" s="201"/>
      <c r="R1286" s="6">
        <v>42095</v>
      </c>
      <c r="S1286" s="48"/>
      <c r="U1286" s="48"/>
    </row>
    <row r="1287" spans="1:21" ht="14.5" hidden="1" x14ac:dyDescent="0.35">
      <c r="A1287" s="387" t="s">
        <v>1092</v>
      </c>
      <c r="B1287" s="89" t="s">
        <v>1120</v>
      </c>
      <c r="C1287" s="392" t="s">
        <v>968</v>
      </c>
      <c r="D1287" s="387" t="s">
        <v>600</v>
      </c>
      <c r="E1287" s="387">
        <v>130</v>
      </c>
      <c r="F1287" s="387" t="s">
        <v>1094</v>
      </c>
      <c r="G1287" s="387"/>
      <c r="H1287" s="387"/>
      <c r="I1287" s="387">
        <v>0</v>
      </c>
      <c r="L1287" s="393">
        <v>0</v>
      </c>
      <c r="O1287" s="6">
        <f>IF(P1287="Yes",'MD Rates'!$B$1,R1287)</f>
        <v>42461</v>
      </c>
      <c r="P1287" s="5" t="str">
        <f t="shared" si="121"/>
        <v>No</v>
      </c>
      <c r="Q1287" s="201"/>
      <c r="R1287" s="6">
        <v>42461</v>
      </c>
      <c r="S1287" s="48"/>
      <c r="U1287" s="48"/>
    </row>
    <row r="1288" spans="1:21" ht="14.5" hidden="1" x14ac:dyDescent="0.35">
      <c r="A1288" s="387" t="s">
        <v>1092</v>
      </c>
      <c r="B1288" s="89" t="s">
        <v>1120</v>
      </c>
      <c r="C1288" s="392" t="s">
        <v>968</v>
      </c>
      <c r="D1288" s="387" t="s">
        <v>601</v>
      </c>
      <c r="E1288" s="387">
        <v>130</v>
      </c>
      <c r="F1288" s="387" t="s">
        <v>1093</v>
      </c>
      <c r="G1288" s="387"/>
      <c r="H1288" s="387"/>
      <c r="I1288" s="387">
        <v>0</v>
      </c>
      <c r="L1288" s="393">
        <v>0</v>
      </c>
      <c r="O1288" s="6">
        <v>42461</v>
      </c>
      <c r="P1288" s="5" t="str">
        <f t="shared" si="121"/>
        <v>No</v>
      </c>
      <c r="Q1288" s="201"/>
      <c r="R1288" s="6">
        <v>42095</v>
      </c>
      <c r="S1288" s="48"/>
      <c r="U1288" s="48"/>
    </row>
    <row r="1289" spans="1:21" ht="14.5" hidden="1" x14ac:dyDescent="0.35">
      <c r="A1289" s="387" t="s">
        <v>1092</v>
      </c>
      <c r="B1289" s="89" t="s">
        <v>1120</v>
      </c>
      <c r="C1289" s="392" t="s">
        <v>968</v>
      </c>
      <c r="D1289" s="387" t="s">
        <v>601</v>
      </c>
      <c r="E1289" s="387">
        <v>130</v>
      </c>
      <c r="F1289" s="387" t="s">
        <v>1094</v>
      </c>
      <c r="G1289" s="387"/>
      <c r="H1289" s="387"/>
      <c r="I1289" s="387">
        <v>0</v>
      </c>
      <c r="L1289" s="393">
        <v>0</v>
      </c>
      <c r="O1289" s="6">
        <f>IF(P1289="Yes",'MD Rates'!$B$1,R1289)</f>
        <v>42461</v>
      </c>
      <c r="P1289" s="5" t="str">
        <f t="shared" si="121"/>
        <v>No</v>
      </c>
      <c r="Q1289" s="201"/>
      <c r="R1289" s="6">
        <v>42461</v>
      </c>
      <c r="S1289" s="48"/>
      <c r="U1289" s="48"/>
    </row>
    <row r="1290" spans="1:21" ht="14.5" hidden="1" x14ac:dyDescent="0.35">
      <c r="A1290" s="387" t="s">
        <v>1092</v>
      </c>
      <c r="B1290" s="89" t="s">
        <v>1120</v>
      </c>
      <c r="C1290" s="392" t="s">
        <v>968</v>
      </c>
      <c r="D1290" s="387" t="s">
        <v>602</v>
      </c>
      <c r="E1290" s="387">
        <v>130</v>
      </c>
      <c r="F1290" s="387" t="s">
        <v>1093</v>
      </c>
      <c r="G1290" s="387"/>
      <c r="H1290" s="387"/>
      <c r="I1290" s="387">
        <v>0</v>
      </c>
      <c r="L1290" s="393">
        <v>0</v>
      </c>
      <c r="O1290" s="6">
        <v>42461</v>
      </c>
      <c r="P1290" s="5" t="str">
        <f t="shared" si="121"/>
        <v>No</v>
      </c>
      <c r="Q1290" s="201"/>
      <c r="R1290" s="6">
        <v>42095</v>
      </c>
      <c r="S1290" s="48"/>
      <c r="U1290" s="48"/>
    </row>
    <row r="1291" spans="1:21" ht="14.5" hidden="1" x14ac:dyDescent="0.35">
      <c r="A1291" s="387" t="s">
        <v>1092</v>
      </c>
      <c r="B1291" s="89" t="s">
        <v>1120</v>
      </c>
      <c r="C1291" s="392" t="s">
        <v>968</v>
      </c>
      <c r="D1291" s="387" t="s">
        <v>602</v>
      </c>
      <c r="E1291" s="387">
        <v>130</v>
      </c>
      <c r="F1291" s="387" t="s">
        <v>1094</v>
      </c>
      <c r="G1291" s="387"/>
      <c r="H1291" s="387"/>
      <c r="I1291" s="387">
        <v>0</v>
      </c>
      <c r="L1291" s="393">
        <v>0</v>
      </c>
      <c r="O1291" s="6">
        <f>IF(P1291="Yes",'MD Rates'!$B$1,R1291)</f>
        <v>42461</v>
      </c>
      <c r="P1291" s="5" t="str">
        <f t="shared" si="121"/>
        <v>No</v>
      </c>
      <c r="Q1291" s="201"/>
      <c r="R1291" s="6">
        <v>42461</v>
      </c>
      <c r="S1291" s="48"/>
      <c r="U1291" s="48"/>
    </row>
    <row r="1292" spans="1:21" ht="14.5" hidden="1" x14ac:dyDescent="0.35">
      <c r="A1292" t="s">
        <v>312</v>
      </c>
      <c r="B1292" s="42" t="s">
        <v>1120</v>
      </c>
      <c r="C1292" s="392" t="s">
        <v>966</v>
      </c>
      <c r="F1292" t="s">
        <v>256</v>
      </c>
      <c r="I1292" s="387">
        <v>2008</v>
      </c>
      <c r="L1292" s="393">
        <v>2008</v>
      </c>
      <c r="O1292" s="6">
        <f>IF(P1292="Yes",'MD Rates'!$B$1,R1292)</f>
        <v>42826</v>
      </c>
      <c r="P1292" s="5" t="str">
        <f t="shared" si="121"/>
        <v>No</v>
      </c>
      <c r="R1292" s="6">
        <v>42826</v>
      </c>
      <c r="S1292" s="48"/>
      <c r="U1292" s="48"/>
    </row>
    <row r="1293" spans="1:21" ht="14.5" hidden="1" x14ac:dyDescent="0.35">
      <c r="A1293" t="s">
        <v>313</v>
      </c>
      <c r="B1293" s="42" t="s">
        <v>1120</v>
      </c>
      <c r="C1293" s="392" t="s">
        <v>966</v>
      </c>
      <c r="F1293" s="387" t="s">
        <v>256</v>
      </c>
      <c r="I1293" s="387">
        <v>2008</v>
      </c>
      <c r="L1293" s="393">
        <v>2008</v>
      </c>
      <c r="O1293" s="6">
        <f>IF(P1293="Yes",'MD Rates'!$B$1,R1293)</f>
        <v>42826</v>
      </c>
      <c r="P1293" s="5" t="str">
        <f t="shared" si="121"/>
        <v>No</v>
      </c>
      <c r="R1293" s="6">
        <v>42826</v>
      </c>
      <c r="S1293" s="48"/>
      <c r="U1293" s="48"/>
    </row>
    <row r="1294" spans="1:21" ht="14.5" x14ac:dyDescent="0.35">
      <c r="A1294" t="s">
        <v>1134</v>
      </c>
      <c r="B1294" s="89" t="s">
        <v>1120</v>
      </c>
      <c r="C1294" s="392" t="s">
        <v>969</v>
      </c>
      <c r="F1294" t="s">
        <v>1136</v>
      </c>
      <c r="I1294" s="387">
        <v>679</v>
      </c>
      <c r="L1294" s="631">
        <f>'MD Rates'!B101</f>
        <v>690</v>
      </c>
      <c r="O1294" s="6">
        <f>IF(P1294="Yes",'MD Rates'!$B$1,R1294)</f>
        <v>44652</v>
      </c>
      <c r="P1294" s="5" t="str">
        <f>IF(I1294&lt;&gt;L1294,"Yes","No")</f>
        <v>Yes</v>
      </c>
      <c r="R1294" s="6">
        <v>44652</v>
      </c>
      <c r="S1294" s="48"/>
      <c r="T1294" s="42" t="s">
        <v>325</v>
      </c>
      <c r="U1294" s="48"/>
    </row>
    <row r="1295" spans="1:21" ht="14.5" x14ac:dyDescent="0.35">
      <c r="A1295" t="s">
        <v>1135</v>
      </c>
      <c r="B1295" s="89" t="s">
        <v>1120</v>
      </c>
      <c r="C1295" s="392" t="s">
        <v>969</v>
      </c>
      <c r="F1295" t="s">
        <v>1136</v>
      </c>
      <c r="I1295" s="387">
        <v>679</v>
      </c>
      <c r="L1295" s="631">
        <f>L1294</f>
        <v>690</v>
      </c>
      <c r="O1295" s="6">
        <f>IF(P1295="Yes",'MD Rates'!$B$1,R1295)</f>
        <v>44652</v>
      </c>
      <c r="P1295" s="5" t="str">
        <f>IF(I1295&lt;&gt;L1295,"Yes","No")</f>
        <v>Yes</v>
      </c>
      <c r="R1295" s="6">
        <v>44652</v>
      </c>
      <c r="S1295" s="48"/>
      <c r="T1295" s="42" t="s">
        <v>325</v>
      </c>
      <c r="U1295" s="48"/>
    </row>
    <row r="1296" spans="1:21" x14ac:dyDescent="0.25">
      <c r="S1296" s="48"/>
      <c r="U1296" s="48"/>
    </row>
    <row r="1299" spans="1:11" ht="13" thickBot="1" x14ac:dyDescent="0.3"/>
    <row r="1300" spans="1:11" ht="13.5" thickBot="1" x14ac:dyDescent="0.3">
      <c r="A1300" s="213"/>
      <c r="B1300" s="213"/>
      <c r="C1300" s="213"/>
      <c r="D1300" s="213"/>
      <c r="E1300" s="213"/>
      <c r="F1300" s="213"/>
      <c r="G1300" s="213"/>
      <c r="H1300" s="213"/>
      <c r="I1300" s="604"/>
      <c r="J1300" s="604"/>
      <c r="K1300" s="601" t="s">
        <v>957</v>
      </c>
    </row>
    <row r="1301" spans="1:11" ht="13" thickBot="1" x14ac:dyDescent="0.3">
      <c r="A1301" s="605"/>
      <c r="B1301" s="605"/>
      <c r="C1301" s="605"/>
      <c r="D1301" s="605"/>
      <c r="E1301" s="605"/>
      <c r="F1301" s="605"/>
      <c r="G1301" s="605"/>
      <c r="H1301" s="605"/>
      <c r="I1301" s="105"/>
      <c r="J1301" s="105"/>
      <c r="K1301" s="602">
        <v>49.87</v>
      </c>
    </row>
    <row r="1302" spans="1:11" ht="13" thickBot="1" x14ac:dyDescent="0.3">
      <c r="A1302" s="605"/>
      <c r="B1302" s="605"/>
      <c r="C1302" s="605"/>
      <c r="D1302" s="605"/>
      <c r="E1302" s="605"/>
      <c r="F1302" s="605"/>
      <c r="G1302" s="605"/>
      <c r="H1302" s="605"/>
      <c r="I1302" s="105"/>
      <c r="J1302" s="105"/>
      <c r="K1302" s="602">
        <v>49.87</v>
      </c>
    </row>
    <row r="1303" spans="1:11" ht="13" thickBot="1" x14ac:dyDescent="0.3">
      <c r="A1303" s="605"/>
      <c r="B1303" s="605"/>
      <c r="C1303" s="605"/>
      <c r="D1303" s="605"/>
      <c r="E1303" s="605"/>
      <c r="F1303" s="605"/>
      <c r="G1303" s="605"/>
      <c r="H1303" s="605"/>
      <c r="I1303" s="105"/>
      <c r="J1303" s="105"/>
      <c r="K1303" s="602">
        <v>49.87</v>
      </c>
    </row>
  </sheetData>
  <autoFilter ref="A1:T1296" xr:uid="{00000000-0009-0000-0000-000006000000}">
    <filterColumn colId="15">
      <filters blank="1">
        <filter val="Yes"/>
      </filters>
    </filterColumn>
  </autoFilter>
  <phoneticPr fontId="30" type="noConversion"/>
  <conditionalFormatting sqref="O2:O959">
    <cfRule type="expression" dxfId="5" priority="11" stopIfTrue="1">
      <formula>O2&lt;&gt;R2</formula>
    </cfRule>
  </conditionalFormatting>
  <conditionalFormatting sqref="O960 O962 O964 O966 O968 O970 O972 O974 O976 O978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0 O1092 O1094 O1096 O1098 O1100 O1102 O1104 O1106 O1108 O1110 O1112 O1114 O1116 O1118 O1120 O1122 O1124 O1126 O1128 O1130 O1132 O1134 O1136 O1138 O1140 O1142 O1144 O1146 O1148 O1150 O1152 O1154 O1156 O1158 O1160 O1162 O1164 O1166 O1168 O1170 O1172 O1174 O1176 O1178 O1180 O1182 O1184 O1186 O1188 O1190 O1192 O1194 O1196 O1198 O1200 O1202 O1204 O1206 O1208 O1210 O1212 O1214 O1216 O1218 O1220 O1222 O1224 O1226 O1228 O1230 O1232 O1234 O1236 O1238 O1240 O1242 O1244 O1246 O1248 O1250 O1252 O1254 O1256 O1258 O1260 O1262 O1264 O1266 O1268 O1270 O1272 O1274 O1276 O1278 O1280 O1282 O1284 O1286 O1288 O1290">
    <cfRule type="cellIs" dxfId="4" priority="17" stopIfTrue="1" operator="equal">
      <formula>"Yes"</formula>
    </cfRule>
  </conditionalFormatting>
  <conditionalFormatting sqref="O961 O963 O965 O967 O969 O971 O973 O975 O977 O979 O981 O983 O985 O987 O989 O991 O993 O995 O997 O999 O1001 O1003 O1005 O1007 O1009 O1011 O1013 O1015 O1017 O1019 O1021 O1023 O1025 O1027 O1029 O1031 O1033 O1035 O1037 O1039 O1041 O1043 O1045 O1047 O1049 O1051 O1053 O1055 O1057 O1059 O1061 O1063 O1065 O1067 O1069 O1071 O1073 O1075 O1077 O1079 O1081 O1083 O1085 O1087 O1089 O1091 O1093 O1095 O1097 O1099 O1101 O1103 O1105 O1107 O1109 O1111 O1113 O1115 O1117 O1119 O1121 O1123 O1125 O1127 O1129 O1131 O1133 O1135 O1137 O1139 O1141 O1143 O1145 O1147 O1149 O1151 O1153 O1155 O1157 O1159 O1161 O1163 O1165 O1167 O1169 O1171 O1173 O1175 O1177 O1179 O1181 O1183 O1185 O1187 O1189 O1191 O1193 O1195 O1197 O1199 O1201 O1203 O1205 O1207 O1209 O1211 O1213 O1215 O1217 O1219 O1221 O1223 O1225 O1227 O1229 O1231 O1233 O1235 O1237 O1239 O1241 O1243 O1245 O1247 O1249 O1251 O1253 O1255 O1257 O1259 O1261 O1263 O1265 O1267 O1269 O1271 O1273 O1275 O1277 O1279 O1281 O1283 O1285 O1287 O1289">
    <cfRule type="expression" dxfId="3" priority="6" stopIfTrue="1">
      <formula>O961&lt;&gt;R961</formula>
    </cfRule>
  </conditionalFormatting>
  <conditionalFormatting sqref="O1291:O1295">
    <cfRule type="expression" dxfId="2" priority="1" stopIfTrue="1">
      <formula>O1291&lt;&gt;R1291</formula>
    </cfRule>
  </conditionalFormatting>
  <conditionalFormatting sqref="P1:P65648">
    <cfRule type="cellIs" dxfId="1" priority="2" stopIfTrue="1" operator="equal">
      <formula>"Yes"</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2" sqref="A12"/>
    </sheetView>
  </sheetViews>
  <sheetFormatPr defaultRowHeight="12.5" x14ac:dyDescent="0.25"/>
  <cols>
    <col min="1" max="1" width="34.81640625" bestFit="1" customWidth="1"/>
    <col min="3" max="3" width="20.7265625" bestFit="1" customWidth="1"/>
  </cols>
  <sheetData>
    <row r="1" spans="1:7" ht="13.5" thickBot="1" x14ac:dyDescent="0.35">
      <c r="A1" s="1" t="s">
        <v>179</v>
      </c>
      <c r="C1" s="119">
        <f>'MD Rates'!B1</f>
        <v>44652</v>
      </c>
      <c r="D1" s="48"/>
      <c r="E1" s="120" t="s">
        <v>180</v>
      </c>
    </row>
    <row r="2" spans="1:7" x14ac:dyDescent="0.25">
      <c r="A2" s="121" t="s">
        <v>181</v>
      </c>
      <c r="B2" s="122" t="s">
        <v>824</v>
      </c>
      <c r="C2" t="s">
        <v>182</v>
      </c>
      <c r="D2" s="123" t="s">
        <v>322</v>
      </c>
      <c r="E2" s="120" t="s">
        <v>183</v>
      </c>
      <c r="F2" t="s">
        <v>184</v>
      </c>
      <c r="G2" t="s">
        <v>870</v>
      </c>
    </row>
    <row r="3" spans="1:7" ht="13" x14ac:dyDescent="0.25">
      <c r="A3" s="124" t="s">
        <v>185</v>
      </c>
      <c r="B3" s="178">
        <f>'MD Rates'!G212</f>
        <v>99.87</v>
      </c>
      <c r="C3" s="125" t="s">
        <v>186</v>
      </c>
      <c r="D3" s="126">
        <f>$B$3</f>
        <v>99.87</v>
      </c>
      <c r="E3" s="127"/>
      <c r="F3" s="128">
        <v>1039</v>
      </c>
      <c r="G3" s="129" t="s">
        <v>187</v>
      </c>
    </row>
    <row r="4" spans="1:7" ht="13" x14ac:dyDescent="0.25">
      <c r="A4" s="124" t="s">
        <v>616</v>
      </c>
      <c r="B4" s="178">
        <f>'MD Rates'!G213</f>
        <v>49.93</v>
      </c>
      <c r="C4" s="125" t="s">
        <v>188</v>
      </c>
      <c r="D4" s="126">
        <f>$B$3+($B$4*1)</f>
        <v>149.80000000000001</v>
      </c>
      <c r="E4" s="127"/>
      <c r="F4" s="128">
        <v>1041</v>
      </c>
      <c r="G4" s="129" t="s">
        <v>189</v>
      </c>
    </row>
    <row r="5" spans="1:7" ht="13" x14ac:dyDescent="0.25">
      <c r="A5" s="124" t="s">
        <v>190</v>
      </c>
      <c r="B5" s="178">
        <f>'MD Rates'!G214</f>
        <v>299.61</v>
      </c>
      <c r="C5" s="125" t="s">
        <v>191</v>
      </c>
      <c r="D5" s="126">
        <f>$B$3+($B$4*2)</f>
        <v>199.73000000000002</v>
      </c>
      <c r="E5" s="127"/>
      <c r="F5" s="128">
        <v>1043</v>
      </c>
      <c r="G5" s="129" t="s">
        <v>192</v>
      </c>
    </row>
    <row r="6" spans="1:7" ht="13" x14ac:dyDescent="0.25">
      <c r="A6" s="124" t="s">
        <v>194</v>
      </c>
      <c r="B6" s="178">
        <f>'MD Rates'!G215</f>
        <v>152.29</v>
      </c>
      <c r="C6" s="125" t="s">
        <v>195</v>
      </c>
      <c r="D6" s="126">
        <f>$B$3+($B$4*3)</f>
        <v>249.66</v>
      </c>
      <c r="E6" s="127"/>
      <c r="F6" s="128">
        <v>1045</v>
      </c>
      <c r="G6" s="129" t="s">
        <v>196</v>
      </c>
    </row>
    <row r="7" spans="1:7" ht="13" x14ac:dyDescent="0.25">
      <c r="A7" s="124" t="s">
        <v>197</v>
      </c>
      <c r="B7" s="178">
        <f>'MD Rates'!G216</f>
        <v>130.11000000000001</v>
      </c>
      <c r="C7" s="125" t="s">
        <v>198</v>
      </c>
      <c r="D7" s="126">
        <f>$B$3+$B$4</f>
        <v>149.80000000000001</v>
      </c>
      <c r="E7" s="127"/>
      <c r="F7" s="128">
        <v>1049</v>
      </c>
      <c r="G7" s="129" t="s">
        <v>199</v>
      </c>
    </row>
    <row r="8" spans="1:7" ht="13" x14ac:dyDescent="0.25">
      <c r="A8" s="124" t="s">
        <v>517</v>
      </c>
      <c r="B8" s="178">
        <f>'MD Rates'!G217</f>
        <v>25</v>
      </c>
      <c r="C8" s="125" t="s">
        <v>200</v>
      </c>
      <c r="D8" s="126">
        <f>$B$3*2</f>
        <v>199.74</v>
      </c>
      <c r="E8" s="127"/>
      <c r="F8" s="128">
        <v>1051</v>
      </c>
      <c r="G8" s="129" t="s">
        <v>201</v>
      </c>
    </row>
    <row r="9" spans="1:7" ht="13" x14ac:dyDescent="0.25">
      <c r="A9" s="124" t="s">
        <v>202</v>
      </c>
      <c r="B9" s="178">
        <f>'MD Rates'!G218</f>
        <v>187.06</v>
      </c>
      <c r="C9" s="125" t="s">
        <v>203</v>
      </c>
      <c r="D9" s="126">
        <f>$B$3*2</f>
        <v>199.74</v>
      </c>
      <c r="E9" s="127"/>
      <c r="F9" s="128">
        <v>1053</v>
      </c>
      <c r="G9" s="129" t="s">
        <v>204</v>
      </c>
    </row>
    <row r="10" spans="1:7" ht="13.5" thickBot="1" x14ac:dyDescent="0.3">
      <c r="A10" s="130" t="s">
        <v>205</v>
      </c>
      <c r="B10" s="179">
        <f>'MD Rates'!G219</f>
        <v>61.75</v>
      </c>
      <c r="C10" s="125" t="s">
        <v>206</v>
      </c>
      <c r="D10" s="126">
        <f>$B$5</f>
        <v>299.61</v>
      </c>
      <c r="E10" s="127"/>
      <c r="F10" s="128">
        <v>1055</v>
      </c>
      <c r="G10" s="129" t="s">
        <v>207</v>
      </c>
    </row>
    <row r="11" spans="1:7" ht="13" x14ac:dyDescent="0.25">
      <c r="C11" s="125" t="s">
        <v>208</v>
      </c>
      <c r="D11" s="126">
        <f>$B$3</f>
        <v>99.87</v>
      </c>
      <c r="E11" s="127"/>
      <c r="F11" s="128">
        <v>1057</v>
      </c>
      <c r="G11" s="129" t="s">
        <v>209</v>
      </c>
    </row>
    <row r="12" spans="1:7" ht="13" x14ac:dyDescent="0.25">
      <c r="C12" s="125" t="s">
        <v>210</v>
      </c>
      <c r="D12" s="126">
        <f>$B$3+$B$8</f>
        <v>124.87</v>
      </c>
      <c r="E12" s="127">
        <f>$B$8</f>
        <v>25</v>
      </c>
      <c r="F12" s="128">
        <v>1059</v>
      </c>
      <c r="G12" s="129" t="s">
        <v>211</v>
      </c>
    </row>
    <row r="13" spans="1:7" ht="13" x14ac:dyDescent="0.25">
      <c r="C13" s="129" t="s">
        <v>212</v>
      </c>
      <c r="D13" s="126">
        <f>$B$3+($B$8*2)</f>
        <v>149.87</v>
      </c>
      <c r="E13" s="127">
        <f>($B$8*2)</f>
        <v>50</v>
      </c>
      <c r="F13" s="128">
        <v>1061</v>
      </c>
      <c r="G13" s="129" t="s">
        <v>213</v>
      </c>
    </row>
    <row r="14" spans="1:7" ht="13" x14ac:dyDescent="0.25">
      <c r="C14" s="125" t="s">
        <v>214</v>
      </c>
      <c r="D14" s="126">
        <f>$B$3+($B$8*3)</f>
        <v>174.87</v>
      </c>
      <c r="E14" s="127">
        <f>($B$8*3)</f>
        <v>75</v>
      </c>
      <c r="F14" s="128">
        <v>1063</v>
      </c>
      <c r="G14" s="129" t="s">
        <v>215</v>
      </c>
    </row>
    <row r="15" spans="1:7" ht="13" x14ac:dyDescent="0.25">
      <c r="C15" s="129" t="s">
        <v>216</v>
      </c>
      <c r="D15" s="126">
        <f>$B$3+$B$4</f>
        <v>149.80000000000001</v>
      </c>
      <c r="E15" s="127">
        <f>$B$4</f>
        <v>49.93</v>
      </c>
      <c r="F15" s="128">
        <v>1065</v>
      </c>
      <c r="G15" s="129" t="s">
        <v>217</v>
      </c>
    </row>
    <row r="16" spans="1:7" ht="13" x14ac:dyDescent="0.25">
      <c r="C16" s="129" t="s">
        <v>218</v>
      </c>
      <c r="D16" s="126">
        <f>$B$3+($B$4*2)</f>
        <v>199.73000000000002</v>
      </c>
      <c r="E16" s="127">
        <f>$B$4</f>
        <v>49.93</v>
      </c>
      <c r="F16" s="128">
        <v>1067</v>
      </c>
      <c r="G16" s="131" t="s">
        <v>219</v>
      </c>
    </row>
    <row r="17" spans="2:7" ht="13" x14ac:dyDescent="0.3">
      <c r="B17" s="48"/>
      <c r="C17" s="129" t="s">
        <v>220</v>
      </c>
      <c r="D17" s="132">
        <f>$B$3+$B$4+$B$8</f>
        <v>174.8</v>
      </c>
      <c r="E17" s="120">
        <f>$B$4+$B$8</f>
        <v>74.930000000000007</v>
      </c>
      <c r="F17" s="128">
        <v>1069</v>
      </c>
      <c r="G17" s="131" t="s">
        <v>221</v>
      </c>
    </row>
    <row r="18" spans="2:7" ht="13" x14ac:dyDescent="0.3">
      <c r="B18" s="48"/>
      <c r="C18" s="125" t="s">
        <v>222</v>
      </c>
      <c r="D18" s="132">
        <f>$B$3+$B$4+($B$8*2)</f>
        <v>199.8</v>
      </c>
      <c r="E18" s="120">
        <f>$B$4+($B$8*2)</f>
        <v>99.93</v>
      </c>
      <c r="F18" s="128">
        <v>1071</v>
      </c>
      <c r="G18" s="129" t="s">
        <v>223</v>
      </c>
    </row>
    <row r="19" spans="2:7" ht="13" x14ac:dyDescent="0.3">
      <c r="B19" s="48"/>
      <c r="C19" s="129" t="s">
        <v>224</v>
      </c>
      <c r="D19" s="132">
        <f>$B$3+$B$4+($B$8*3)</f>
        <v>224.8</v>
      </c>
      <c r="E19" s="120">
        <f>$B$4+($B$8*3)</f>
        <v>124.93</v>
      </c>
      <c r="F19" s="128">
        <v>1073</v>
      </c>
      <c r="G19" s="129" t="s">
        <v>225</v>
      </c>
    </row>
    <row r="20" spans="2:7" ht="13" x14ac:dyDescent="0.3">
      <c r="C20" s="129" t="s">
        <v>226</v>
      </c>
      <c r="D20" s="132">
        <f>$B$3*2</f>
        <v>199.74</v>
      </c>
      <c r="E20" s="120"/>
      <c r="F20" s="128">
        <v>1075</v>
      </c>
      <c r="G20" s="131" t="s">
        <v>227</v>
      </c>
    </row>
    <row r="21" spans="2:7" ht="13" x14ac:dyDescent="0.3">
      <c r="C21" s="129" t="s">
        <v>228</v>
      </c>
      <c r="D21" s="132">
        <f>($B$3*2)+$B$8</f>
        <v>224.74</v>
      </c>
      <c r="E21" s="120">
        <f>$B$8</f>
        <v>25</v>
      </c>
      <c r="F21" s="128">
        <v>1079</v>
      </c>
      <c r="G21" s="131" t="s">
        <v>229</v>
      </c>
    </row>
    <row r="22" spans="2:7" ht="13" x14ac:dyDescent="0.3">
      <c r="C22" s="125" t="s">
        <v>230</v>
      </c>
      <c r="D22" s="132">
        <f>($B$3*2)+($B$8*2)</f>
        <v>249.74</v>
      </c>
      <c r="E22" s="120">
        <f>($B$8*2)</f>
        <v>50</v>
      </c>
      <c r="F22" s="128">
        <v>1081</v>
      </c>
      <c r="G22" s="129" t="s">
        <v>231</v>
      </c>
    </row>
    <row r="23" spans="2:7" ht="13" x14ac:dyDescent="0.3">
      <c r="C23" s="129" t="s">
        <v>232</v>
      </c>
      <c r="D23" s="132">
        <f>($B$3*2)+($B$8*3)</f>
        <v>274.74</v>
      </c>
      <c r="E23" s="120">
        <f>($B$8*3)</f>
        <v>75</v>
      </c>
      <c r="F23" s="128">
        <v>1083</v>
      </c>
      <c r="G23" s="129" t="s">
        <v>233</v>
      </c>
    </row>
    <row r="24" spans="2:7" ht="13" x14ac:dyDescent="0.25">
      <c r="C24" s="129" t="s">
        <v>234</v>
      </c>
      <c r="D24" s="133">
        <f>$B$4</f>
        <v>49.93</v>
      </c>
      <c r="E24" s="127">
        <f>$B$4</f>
        <v>49.93</v>
      </c>
      <c r="F24" s="128">
        <v>1085</v>
      </c>
      <c r="G24" s="129" t="s">
        <v>235</v>
      </c>
    </row>
    <row r="25" spans="2:7" ht="13" x14ac:dyDescent="0.25">
      <c r="C25" s="129" t="s">
        <v>236</v>
      </c>
      <c r="D25" s="133">
        <f>$B$6</f>
        <v>152.29</v>
      </c>
      <c r="E25" s="127"/>
      <c r="F25" s="128">
        <v>1143</v>
      </c>
      <c r="G25" s="129" t="s">
        <v>237</v>
      </c>
    </row>
    <row r="26" spans="2:7" ht="13" x14ac:dyDescent="0.25">
      <c r="C26" s="129" t="s">
        <v>238</v>
      </c>
      <c r="D26" s="133">
        <f>$B$7</f>
        <v>130.11000000000001</v>
      </c>
      <c r="E26" s="127"/>
      <c r="F26" s="128">
        <v>1145</v>
      </c>
      <c r="G26" s="129" t="s">
        <v>239</v>
      </c>
    </row>
    <row r="27" spans="2:7" x14ac:dyDescent="0.25">
      <c r="C27" s="129" t="s">
        <v>240</v>
      </c>
      <c r="D27" s="134" t="s">
        <v>241</v>
      </c>
      <c r="E27" s="127"/>
      <c r="F27" s="128">
        <v>1091</v>
      </c>
      <c r="G27" s="129" t="s">
        <v>242</v>
      </c>
    </row>
    <row r="28" spans="2:7" x14ac:dyDescent="0.25">
      <c r="D28" s="48"/>
      <c r="E28" s="120"/>
    </row>
  </sheetData>
  <phoneticPr fontId="30"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8" t="s">
        <v>65</v>
      </c>
    </row>
    <row r="2" spans="1:7" x14ac:dyDescent="0.25">
      <c r="A2" t="s">
        <v>821</v>
      </c>
      <c r="C2" s="9">
        <v>39387</v>
      </c>
    </row>
    <row r="4" spans="1:7" x14ac:dyDescent="0.25">
      <c r="A4" t="s">
        <v>66</v>
      </c>
      <c r="D4" s="90">
        <v>23</v>
      </c>
      <c r="E4" t="s">
        <v>67</v>
      </c>
    </row>
    <row r="5" spans="1:7" x14ac:dyDescent="0.25">
      <c r="D5" s="48"/>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484</v>
      </c>
      <c r="D9" s="91">
        <v>399</v>
      </c>
      <c r="E9" s="91">
        <v>475</v>
      </c>
      <c r="F9" s="91">
        <v>580</v>
      </c>
      <c r="G9" s="91">
        <v>580</v>
      </c>
    </row>
    <row r="10" spans="1:7" x14ac:dyDescent="0.25">
      <c r="A10" t="s">
        <v>77</v>
      </c>
      <c r="C10" t="s">
        <v>78</v>
      </c>
      <c r="D10" s="90">
        <v>27</v>
      </c>
      <c r="E10" s="90">
        <v>33.5</v>
      </c>
      <c r="F10" s="90">
        <v>40</v>
      </c>
      <c r="G10" s="90">
        <v>40</v>
      </c>
    </row>
    <row r="11" spans="1:7" x14ac:dyDescent="0.25">
      <c r="A11" t="s">
        <v>79</v>
      </c>
      <c r="C11" t="s">
        <v>78</v>
      </c>
      <c r="D11" s="90">
        <v>16.5</v>
      </c>
      <c r="E11" s="90">
        <v>19.7</v>
      </c>
      <c r="F11" s="90">
        <v>22.7</v>
      </c>
      <c r="G11" s="90">
        <v>25.5</v>
      </c>
    </row>
    <row r="12" spans="1:7" x14ac:dyDescent="0.25">
      <c r="A12" t="s">
        <v>80</v>
      </c>
      <c r="C12" t="s">
        <v>78</v>
      </c>
      <c r="D12" s="90">
        <v>16.2</v>
      </c>
      <c r="E12" s="90">
        <v>18.3</v>
      </c>
      <c r="F12" s="90">
        <v>20.5</v>
      </c>
      <c r="G12" s="90">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90">
        <v>34</v>
      </c>
      <c r="E18" s="90">
        <v>43</v>
      </c>
      <c r="F18" s="90">
        <v>53</v>
      </c>
      <c r="G18" s="90">
        <v>53</v>
      </c>
    </row>
    <row r="19" spans="1:7" x14ac:dyDescent="0.25">
      <c r="A19" t="s">
        <v>85</v>
      </c>
      <c r="C19" t="s">
        <v>78</v>
      </c>
      <c r="D19" s="90">
        <v>23</v>
      </c>
      <c r="E19" s="90">
        <v>28.2</v>
      </c>
      <c r="F19" s="90">
        <v>33.5</v>
      </c>
      <c r="G19" s="90">
        <v>41</v>
      </c>
    </row>
    <row r="20" spans="1:7" x14ac:dyDescent="0.25">
      <c r="A20" t="s">
        <v>79</v>
      </c>
      <c r="C20" t="s">
        <v>78</v>
      </c>
      <c r="D20" s="90">
        <v>16.5</v>
      </c>
      <c r="E20" s="90">
        <v>19.7</v>
      </c>
      <c r="F20" s="90">
        <v>22.7</v>
      </c>
      <c r="G20" s="90">
        <v>25.5</v>
      </c>
    </row>
    <row r="21" spans="1:7" x14ac:dyDescent="0.25">
      <c r="A21" t="s">
        <v>80</v>
      </c>
      <c r="C21" t="s">
        <v>78</v>
      </c>
      <c r="D21" s="90">
        <v>16.2</v>
      </c>
      <c r="E21" s="90">
        <v>18.3</v>
      </c>
      <c r="F21" s="90">
        <v>20.5</v>
      </c>
      <c r="G21" s="90">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90">
        <v>2</v>
      </c>
      <c r="D29" t="s">
        <v>93</v>
      </c>
    </row>
    <row r="30" spans="1:7" x14ac:dyDescent="0.25">
      <c r="C30" s="92"/>
    </row>
    <row r="31" spans="1:7" x14ac:dyDescent="0.25">
      <c r="A31" t="s">
        <v>94</v>
      </c>
      <c r="C31" s="90">
        <v>6.2</v>
      </c>
      <c r="D31" t="s">
        <v>93</v>
      </c>
    </row>
    <row r="33" spans="1:1" x14ac:dyDescent="0.25">
      <c r="A33" t="s">
        <v>95</v>
      </c>
    </row>
    <row r="34" spans="1:1" x14ac:dyDescent="0.25">
      <c r="A34" t="s">
        <v>96</v>
      </c>
    </row>
    <row r="35" spans="1:1" x14ac:dyDescent="0.25">
      <c r="A35" t="s">
        <v>97</v>
      </c>
    </row>
  </sheetData>
  <phoneticPr fontId="30"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19F91C8-60EE-488E-8BC1-19CF43C25201}"/>
</file>

<file path=customXml/itemProps2.xml><?xml version="1.0" encoding="utf-8"?>
<ds:datastoreItem xmlns:ds="http://schemas.openxmlformats.org/officeDocument/2006/customXml" ds:itemID="{E859630B-28DB-4AEC-A174-7A614F317A95}"/>
</file>

<file path=customXml/itemProps3.xml><?xml version="1.0" encoding="utf-8"?>
<ds:datastoreItem xmlns:ds="http://schemas.openxmlformats.org/officeDocument/2006/customXml" ds:itemID="{5E1A8E67-3A2F-40FF-85E6-CBDBF970F655}"/>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2023-04-19T13:57:50Z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